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edad'!$V$69:$V$70</definedName>
    <definedName name="A_impresión_IM" localSheetId="4">'Cartera por region'!$U$69:$U$70</definedName>
    <definedName name="A_impresión_IM" localSheetId="10">'Cartera total por edad'!$W$70:$W$71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tipo'!$B$3:$H$32</definedName>
    <definedName name="_xlnm.Print_Area" localSheetId="9">'Cartera femenina por edad'!$B$3:$S$31,'Cartera femenina por edad'!$B$35:$S$64,'Cartera femenina por edad'!$B$67:$S$96</definedName>
    <definedName name="_xlnm.Print_Area" localSheetId="8">'Cartera masculina por edad'!$B$3:$S$32,'Cartera masculina por edad'!$B$35:$S$64,'Cartera masculina por edad'!$B$67:$S$95</definedName>
    <definedName name="_xlnm.Print_Area" localSheetId="4">'Cartera por region'!$B$3:$S$31,'Cartera por region'!$B$35:$Q$63,'Cartera por region'!$B$67:$Q$96</definedName>
    <definedName name="_xlnm.Print_Area" localSheetId="10">'Cartera total por edad'!$B$3:$S$32,'Cartera total por edad'!$B$35:$T$65,'Cartera total por edad'!$B$68:$T$98</definedName>
    <definedName name="_xlnm.Print_Area" localSheetId="1">'Cartera vigente por mes'!$B$3:$P$28,'Cartera vigente por mes'!$B$31:$P$56,'Cartera vigente por mes'!$B$59:$P$84</definedName>
    <definedName name="_xlnm.Print_Area" localSheetId="3">'Cotizantes por renta'!$B$3:$V$32</definedName>
    <definedName name="_xlnm.Print_Area" localSheetId="5">'Participacion de cartera'!$B$3:$G$31</definedName>
    <definedName name="_xlnm.Print_Area" localSheetId="6">'Participacion de cartera (2)'!$B$3:$G$31</definedName>
    <definedName name="_xlnm.Print_Area" localSheetId="11">'Suscrip y desahucio del sistema'!$B$2:$H$37</definedName>
    <definedName name="_xlnm.Print_Area" localSheetId="12">'Suscrip y desahucio por isapre'!$B$2:$G$31,'Suscrip y desahucio por isapre'!$B$33:$G$61</definedName>
    <definedName name="_xlnm.Print_Area" localSheetId="2">'Variacion anual de cartera'!$B$3:$K$31</definedName>
  </definedNames>
  <calcPr fullCalcOnLoad="1"/>
</workbook>
</file>

<file path=xl/sharedStrings.xml><?xml version="1.0" encoding="utf-8"?>
<sst xmlns="http://schemas.openxmlformats.org/spreadsheetml/2006/main" count="946" uniqueCount="273">
  <si>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</si>
  <si>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</si>
  <si>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</si>
  <si>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</si>
  <si>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</si>
  <si>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</si>
  <si>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</si>
  <si>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</si>
  <si>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</si>
  <si>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</si>
  <si>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</si>
  <si>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</si>
  <si>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</si>
  <si>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</si>
  <si>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</si>
  <si>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</si>
  <si>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</si>
  <si>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</si>
  <si>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</si>
  <si>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</si>
  <si>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</si>
  <si>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</si>
  <si>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</si>
  <si>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</si>
  <si>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</si>
  <si>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</si>
  <si>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</si>
  <si>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</si>
  <si>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</si>
  <si>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</si>
  <si>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</si>
  <si>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</si>
  <si>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</si>
  <si>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</si>
  <si>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</si>
  <si>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</si>
  <si>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</si>
  <si>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</si>
  <si>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</si>
  <si>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</si>
  <si>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</si>
  <si>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</si>
  <si>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Normédica</t>
  </si>
  <si>
    <t>Vida Tres</t>
  </si>
  <si>
    <t>Isapre Banmédica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</si>
  <si>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</si>
  <si>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</si>
  <si>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</si>
  <si>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</si>
  <si>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</si>
  <si>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</si>
  <si>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</si>
  <si>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</si>
  <si>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</si>
  <si>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</si>
  <si>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</si>
  <si>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</si>
  <si>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0 - 19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</si>
  <si>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</si>
  <si>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</si>
  <si>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</si>
  <si>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</si>
  <si>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</si>
  <si>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</si>
  <si>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</si>
  <si>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</si>
  <si>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</si>
  <si>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</si>
  <si>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</si>
  <si>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</si>
  <si>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</si>
  <si>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</si>
  <si>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</si>
  <si>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</si>
  <si>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</si>
  <si>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</si>
  <si>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</si>
  <si>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</si>
  <si>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</si>
  <si>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</si>
  <si>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</si>
  <si>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</si>
  <si>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</si>
  <si>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</si>
  <si>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</si>
  <si>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</si>
  <si>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</si>
  <si>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</si>
  <si>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</si>
  <si>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</si>
  <si>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</si>
  <si>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</si>
  <si>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</si>
  <si>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</si>
  <si>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</si>
  <si>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</si>
  <si>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</si>
  <si>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</si>
  <si>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</si>
  <si>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</si>
  <si>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</si>
  <si>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</si>
  <si>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</si>
  <si>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</si>
  <si>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</si>
  <si>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</si>
  <si>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</si>
  <si>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</si>
  <si>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</si>
  <si>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</si>
  <si>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</si>
  <si>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</si>
  <si>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</si>
  <si>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</si>
  <si>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</si>
  <si>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</si>
  <si>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</si>
  <si>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</si>
  <si>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</si>
  <si>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</si>
  <si>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</si>
  <si>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</si>
  <si>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</si>
  <si>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</si>
  <si>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</si>
  <si>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</si>
  <si>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</si>
  <si>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</si>
  <si>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</si>
  <si>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</si>
  <si>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</si>
  <si>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</si>
  <si>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</si>
  <si>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</si>
  <si>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</si>
  <si>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</si>
  <si>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</si>
  <si>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</si>
  <si>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</si>
  <si>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</si>
  <si>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</si>
  <si>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</si>
  <si>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</si>
  <si>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</si>
  <si>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</si>
  <si>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</si>
  <si>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</si>
  <si>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</si>
  <si>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</si>
  <si>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</si>
  <si>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</si>
  <si>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</si>
  <si>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</si>
  <si>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</si>
  <si>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</si>
  <si>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</si>
  <si>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</si>
  <si>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</si>
  <si>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</si>
  <si>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</si>
  <si>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</si>
  <si>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</si>
  <si>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</si>
  <si>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</si>
  <si>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</si>
  <si>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</si>
  <si>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</si>
  <si>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</si>
  <si>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</si>
  <si>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</si>
  <si>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</si>
  <si>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</si>
  <si>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</si>
  <si>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</si>
  <si>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</si>
  <si>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</si>
  <si>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</si>
  <si>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67</t>
  </si>
  <si>
    <t xml:space="preserve"> 70</t>
  </si>
  <si>
    <t xml:space="preserve"> 78</t>
  </si>
  <si>
    <t xml:space="preserve"> 80</t>
  </si>
  <si>
    <t xml:space="preserve"> 88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</si>
  <si>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</si>
  <si>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</si>
  <si>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</si>
  <si>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</si>
  <si>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</si>
  <si>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</si>
  <si>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</si>
  <si>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</si>
  <si>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</si>
  <si>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</si>
  <si>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</si>
  <si>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</si>
  <si>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</si>
  <si>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</si>
  <si>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</si>
  <si>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</si>
  <si>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</si>
  <si>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</si>
  <si>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</si>
  <si>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</si>
  <si>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</si>
  <si>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</si>
  <si>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</si>
  <si>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</si>
  <si>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</si>
  <si>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</si>
  <si>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</si>
  <si>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</si>
  <si>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</si>
  <si>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</si>
  <si>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</si>
  <si>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</si>
  <si>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</si>
  <si>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</si>
  <si>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</si>
  <si>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</si>
  <si>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</si>
  <si>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</si>
  <si>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</si>
  <si>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</si>
  <si>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</si>
  <si>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</si>
  <si>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</si>
  <si>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</si>
  <si>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</si>
  <si>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</si>
  <si>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</si>
  <si>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</si>
  <si>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</si>
  <si>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</si>
  <si>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</si>
  <si>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</si>
  <si>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Volver</t>
  </si>
  <si>
    <t>Número</t>
  </si>
  <si>
    <t>Porcentaje</t>
  </si>
  <si>
    <t>Tramos de renta imponible (en miles de pesos ($))</t>
  </si>
  <si>
    <t>más de 900</t>
  </si>
  <si>
    <t>ING Salud S.A.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</si>
  <si>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</si>
  <si>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</si>
  <si>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</si>
  <si>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</si>
  <si>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</si>
  <si>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</si>
  <si>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</si>
  <si>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</si>
  <si>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COTIZANTES VIGENTES DEL SISTEMA ISAPRE AÑO 2007</t>
  </si>
  <si>
    <t>CARGAS VIGENTES DEL SISTEMA ISAPRE AÑO 2007</t>
  </si>
  <si>
    <t>BENEFICIARIOS VIGENTES DEL SISTEMA ISAPRE AÑO 2007</t>
  </si>
  <si>
    <t>COTIZANTES POR RENTA IMPONIBLE, CONDICION PREVISIONAL E ISAPRE EN DICIEMBRE DE 2007</t>
  </si>
  <si>
    <t>COTIZANTES POR REGION E ISAPRE EN DICIEMBRE DE 2007</t>
  </si>
  <si>
    <t>DISTRIBUCION PORCENTUAL DE COTIZANTES POR RENTA IMPONIBLE, CONDICION PREVISIONAL E ISAPRE EN DICIEMBRE DE 2007</t>
  </si>
  <si>
    <t>CARGAS POR REGION E ISAPRE EN DICIEMBRE DE 2007</t>
  </si>
  <si>
    <t>BENEFICIARIOS POR REGION E ISAPRE EN DICIEMBRE DE 2007</t>
  </si>
  <si>
    <t>DICIEMBRE DE 2007</t>
  </si>
  <si>
    <t>EN DICIEMBRE DE 2007</t>
  </si>
  <si>
    <t>COTIZANTES SEXO MASCULINO POR EDAD E ISAPRE EN DICIEMBRE DE 2007</t>
  </si>
  <si>
    <t>CARGAS SEXO MASCULINO POR EDAD E ISAPRE EN DICIEMBRE DE 2007</t>
  </si>
  <si>
    <t>BENEFICIARIOS SEXO MASCULINO POR EDAD E ISAPRE EN DICIEMBRE DE 2007</t>
  </si>
  <si>
    <t>COTIZANTES SEXO FEMENINO POR EDAD E ISAPRE EN DICIEMBRE DE 2007</t>
  </si>
  <si>
    <t>CARGAS SEXO FEMENINO POR EDAD E ISAPRE EN DICIEMBRE DE 2007</t>
  </si>
  <si>
    <t>BENEFICIARIOS SEXO FEMENINO POR EDAD E ISAPRE EN DICIEMBRE DE 2007</t>
  </si>
  <si>
    <t>COTIZANTES POR EDAD E ISAPRE EN DICIEMBRE DE 2007</t>
  </si>
  <si>
    <t>CARGAS POR EDAD E ISAPRE EN DICIEMBRE DE 2007</t>
  </si>
  <si>
    <t>BENEFICIARIOS POR EDAD E ISAPRE EN DICIEMBRE DE 2007</t>
  </si>
  <si>
    <t>SUSCRIPCIONES Y DESAHUCIOS DE CONTRATOS POR TRIMESTRES AÑO 2007</t>
  </si>
  <si>
    <t>SUSCRIPCIONES Y DESAHUCIOS DE CONTRATOS POR MES AÑO 2007</t>
  </si>
  <si>
    <t>SUSCRIPCIONES Y DESAHUCIOS DE CONTRATOS POR ISAPRE ENERO-DICIEMBRE 2007</t>
  </si>
  <si>
    <t>PARTICIPACION DE SUSCRIPCIONES Y DESAHUCIOS DE CONTRATOS POR ISAPRE ENERO-DICIEMBRE 2007</t>
  </si>
  <si>
    <t>Dic/06</t>
  </si>
  <si>
    <t>Indice de las Estadísiticas de Cartera del Sistema Isapre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</si>
</sst>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24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  <font>
      <sz val="8"/>
      <color indexed="9"/>
      <name val="Arial"/>
      <family val="2"/>
    </font>
    <font>
      <b/>
      <u val="single"/>
      <sz val="11"/>
      <color indexed="63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9" fontId="4" fillId="0" borderId="0" applyFont="0" applyFill="0" applyBorder="0" applyAlignment="0" applyProtection="0"/>
  </cellStyleXfs>
  <cellXfs count="168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" xfId="22" applyNumberFormat="1" applyFont="1" applyBorder="1" applyAlignment="1" applyProtection="1">
      <alignment horizontal="right"/>
      <protection locked="0"/>
    </xf>
    <xf numFmtId="206" fontId="10" fillId="2" borderId="0" xfId="22" applyNumberFormat="1" applyFont="1" applyFill="1" applyBorder="1" applyAlignment="1" applyProtection="1">
      <alignment horizontal="right"/>
      <protection locked="0"/>
    </xf>
    <xf numFmtId="206" fontId="10" fillId="0" borderId="0" xfId="22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2" xfId="22" applyNumberFormat="1" applyFont="1" applyBorder="1" applyAlignment="1" applyProtection="1">
      <alignment horizontal="right"/>
      <protection locked="0"/>
    </xf>
    <xf numFmtId="206" fontId="10" fillId="0" borderId="0" xfId="22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3" xfId="0" applyNumberFormat="1" applyFont="1" applyBorder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7" fontId="8" fillId="0" borderId="1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 applyProtection="1">
      <alignment/>
      <protection/>
    </xf>
    <xf numFmtId="208" fontId="8" fillId="0" borderId="3" xfId="0" applyNumberFormat="1" applyFont="1" applyBorder="1" applyAlignment="1" applyProtection="1">
      <alignment horizontal="left"/>
      <protection/>
    </xf>
    <xf numFmtId="211" fontId="8" fillId="0" borderId="3" xfId="17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4" xfId="0" applyNumberFormat="1" applyFont="1" applyBorder="1" applyAlignment="1" applyProtection="1" quotePrefix="1">
      <alignment horizontal="left"/>
      <protection/>
    </xf>
    <xf numFmtId="3" fontId="8" fillId="0" borderId="4" xfId="17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17" applyNumberFormat="1" applyFont="1" applyAlignment="1" applyProtection="1">
      <alignment/>
      <protection/>
    </xf>
    <xf numFmtId="212" fontId="8" fillId="0" borderId="0" xfId="26" applyNumberFormat="1" applyFont="1" applyAlignment="1" applyProtection="1">
      <alignment/>
      <protection/>
    </xf>
    <xf numFmtId="212" fontId="8" fillId="0" borderId="3" xfId="17" applyNumberFormat="1" applyFont="1" applyBorder="1" applyAlignment="1" applyProtection="1">
      <alignment/>
      <protection/>
    </xf>
    <xf numFmtId="211" fontId="8" fillId="0" borderId="0" xfId="17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37" fontId="8" fillId="0" borderId="2" xfId="0" applyNumberFormat="1" applyFont="1" applyBorder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1" xfId="0" applyNumberFormat="1" applyFont="1" applyBorder="1" applyAlignment="1" applyProtection="1">
      <alignment horizontal="center"/>
      <protection/>
    </xf>
    <xf numFmtId="206" fontId="8" fillId="0" borderId="2" xfId="0" applyNumberFormat="1" applyFont="1" applyBorder="1" applyAlignment="1" applyProtection="1">
      <alignment horizontal="center"/>
      <protection/>
    </xf>
    <xf numFmtId="206" fontId="8" fillId="0" borderId="0" xfId="25" applyFont="1">
      <alignment/>
      <protection/>
    </xf>
    <xf numFmtId="206" fontId="8" fillId="0" borderId="0" xfId="25" applyNumberFormat="1" applyFont="1" applyProtection="1">
      <alignment/>
      <protection/>
    </xf>
    <xf numFmtId="206" fontId="8" fillId="0" borderId="0" xfId="25" applyNumberFormat="1" applyFont="1" applyProtection="1" quotePrefix="1">
      <alignment/>
      <protection/>
    </xf>
    <xf numFmtId="37" fontId="8" fillId="0" borderId="0" xfId="25" applyNumberFormat="1" applyFont="1" applyAlignment="1" applyProtection="1">
      <alignment horizontal="center"/>
      <protection/>
    </xf>
    <xf numFmtId="206" fontId="8" fillId="0" borderId="1" xfId="25" applyNumberFormat="1" applyFont="1" applyBorder="1" applyProtection="1">
      <alignment/>
      <protection/>
    </xf>
    <xf numFmtId="3" fontId="8" fillId="0" borderId="0" xfId="25" applyNumberFormat="1" applyFont="1">
      <alignment/>
      <protection/>
    </xf>
    <xf numFmtId="212" fontId="8" fillId="0" borderId="0" xfId="19" applyNumberFormat="1" applyFont="1" applyAlignment="1" applyProtection="1">
      <alignment/>
      <protection/>
    </xf>
    <xf numFmtId="3" fontId="8" fillId="0" borderId="0" xfId="19" applyNumberFormat="1" applyFont="1" applyAlignment="1" applyProtection="1">
      <alignment/>
      <protection/>
    </xf>
    <xf numFmtId="37" fontId="8" fillId="0" borderId="0" xfId="25" applyNumberFormat="1" applyFont="1" applyProtection="1">
      <alignment/>
      <protection/>
    </xf>
    <xf numFmtId="212" fontId="8" fillId="0" borderId="0" xfId="25" applyNumberFormat="1" applyFont="1" applyProtection="1">
      <alignment/>
      <protection/>
    </xf>
    <xf numFmtId="3" fontId="8" fillId="0" borderId="0" xfId="19" applyNumberFormat="1" applyFont="1" applyAlignment="1">
      <alignment/>
    </xf>
    <xf numFmtId="9" fontId="8" fillId="0" borderId="0" xfId="19" applyNumberFormat="1" applyFont="1" applyAlignment="1" applyProtection="1">
      <alignment/>
      <protection/>
    </xf>
    <xf numFmtId="208" fontId="8" fillId="0" borderId="1" xfId="25" applyNumberFormat="1" applyFont="1" applyBorder="1" applyProtection="1">
      <alignment/>
      <protection/>
    </xf>
    <xf numFmtId="206" fontId="8" fillId="0" borderId="0" xfId="25" applyFont="1" quotePrefix="1">
      <alignment/>
      <protection/>
    </xf>
    <xf numFmtId="206" fontId="10" fillId="0" borderId="5" xfId="22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206" fontId="8" fillId="2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17" applyNumberFormat="1" applyFont="1" applyBorder="1" applyAlignment="1" applyProtection="1">
      <alignment/>
      <protection/>
    </xf>
    <xf numFmtId="212" fontId="8" fillId="0" borderId="0" xfId="17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206" fontId="8" fillId="0" borderId="1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3" fontId="12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>
      <alignment/>
    </xf>
    <xf numFmtId="208" fontId="8" fillId="0" borderId="1" xfId="0" applyNumberFormat="1" applyFont="1" applyBorder="1" applyAlignment="1" applyProtection="1">
      <alignment/>
      <protection/>
    </xf>
    <xf numFmtId="213" fontId="8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4" xfId="0" applyNumberFormat="1" applyFont="1" applyBorder="1" applyAlignment="1" applyProtection="1">
      <alignment horizontal="left"/>
      <protection/>
    </xf>
    <xf numFmtId="211" fontId="8" fillId="0" borderId="4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23" applyFont="1">
      <alignment/>
      <protection/>
    </xf>
    <xf numFmtId="37" fontId="16" fillId="0" borderId="0" xfId="23" applyFont="1">
      <alignment/>
      <protection/>
    </xf>
    <xf numFmtId="37" fontId="17" fillId="0" borderId="0" xfId="23" applyFont="1">
      <alignment/>
      <protection/>
    </xf>
    <xf numFmtId="37" fontId="18" fillId="0" borderId="0" xfId="23" applyFont="1">
      <alignment/>
      <protection/>
    </xf>
    <xf numFmtId="212" fontId="8" fillId="0" borderId="0" xfId="26" applyNumberFormat="1" applyFont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6" xfId="0" applyNumberFormat="1" applyFont="1" applyFill="1" applyBorder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 quotePrefix="1">
      <alignment horizontal="right"/>
      <protection/>
    </xf>
    <xf numFmtId="37" fontId="20" fillId="3" borderId="6" xfId="0" applyNumberFormat="1" applyFont="1" applyFill="1" applyBorder="1" applyAlignment="1" applyProtection="1">
      <alignment horizontal="right"/>
      <protection/>
    </xf>
    <xf numFmtId="37" fontId="20" fillId="3" borderId="1" xfId="0" applyNumberFormat="1" applyFont="1" applyFill="1" applyBorder="1" applyAlignment="1" applyProtection="1">
      <alignment horizontal="left"/>
      <protection/>
    </xf>
    <xf numFmtId="206" fontId="20" fillId="3" borderId="6" xfId="0" applyNumberFormat="1" applyFont="1" applyFill="1" applyBorder="1" applyAlignment="1" applyProtection="1">
      <alignment horizontal="centerContinuous"/>
      <protection/>
    </xf>
    <xf numFmtId="206" fontId="20" fillId="3" borderId="1" xfId="0" applyNumberFormat="1" applyFont="1" applyFill="1" applyBorder="1" applyAlignment="1" applyProtection="1">
      <alignment/>
      <protection/>
    </xf>
    <xf numFmtId="37" fontId="20" fillId="3" borderId="0" xfId="0" applyNumberFormat="1" applyFont="1" applyFill="1" applyAlignment="1" applyProtection="1">
      <alignment/>
      <protection/>
    </xf>
    <xf numFmtId="206" fontId="20" fillId="3" borderId="0" xfId="0" applyNumberFormat="1" applyFont="1" applyFill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 horizontal="centerContinuous"/>
      <protection/>
    </xf>
    <xf numFmtId="206" fontId="20" fillId="3" borderId="0" xfId="0" applyNumberFormat="1" applyFont="1" applyFill="1" applyAlignment="1" applyProtection="1" quotePrefix="1">
      <alignment/>
      <protection/>
    </xf>
    <xf numFmtId="37" fontId="20" fillId="3" borderId="2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left"/>
      <protection/>
    </xf>
    <xf numFmtId="206" fontId="20" fillId="3" borderId="2" xfId="0" applyNumberFormat="1" applyFont="1" applyFill="1" applyBorder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/>
      <protection/>
    </xf>
    <xf numFmtId="37" fontId="20" fillId="3" borderId="6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right"/>
      <protection/>
    </xf>
    <xf numFmtId="37" fontId="20" fillId="3" borderId="2" xfId="0" applyNumberFormat="1" applyFont="1" applyFill="1" applyBorder="1" applyAlignment="1" applyProtection="1" quotePrefix="1">
      <alignment horizontal="right"/>
      <protection/>
    </xf>
    <xf numFmtId="37" fontId="20" fillId="3" borderId="7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Continuous"/>
      <protection/>
    </xf>
    <xf numFmtId="206" fontId="20" fillId="3" borderId="8" xfId="0" applyNumberFormat="1" applyFont="1" applyFill="1" applyBorder="1" applyAlignment="1" applyProtection="1">
      <alignment horizontal="right"/>
      <protection/>
    </xf>
    <xf numFmtId="37" fontId="20" fillId="3" borderId="1" xfId="25" applyNumberFormat="1" applyFont="1" applyFill="1" applyBorder="1" applyAlignment="1" applyProtection="1">
      <alignment horizontal="left"/>
      <protection/>
    </xf>
    <xf numFmtId="206" fontId="20" fillId="3" borderId="6" xfId="25" applyNumberFormat="1" applyFont="1" applyFill="1" applyBorder="1" applyAlignment="1" applyProtection="1">
      <alignment horizontal="centerContinuous"/>
      <protection/>
    </xf>
    <xf numFmtId="206" fontId="20" fillId="3" borderId="1" xfId="25" applyNumberFormat="1" applyFont="1" applyFill="1" applyBorder="1" applyProtection="1">
      <alignment/>
      <protection/>
    </xf>
    <xf numFmtId="37" fontId="20" fillId="3" borderId="2" xfId="25" applyNumberFormat="1" applyFont="1" applyFill="1" applyBorder="1" applyAlignment="1" applyProtection="1">
      <alignment horizontal="center"/>
      <protection/>
    </xf>
    <xf numFmtId="37" fontId="20" fillId="3" borderId="2" xfId="25" applyNumberFormat="1" applyFont="1" applyFill="1" applyBorder="1" applyAlignment="1" applyProtection="1">
      <alignment horizontal="left"/>
      <protection/>
    </xf>
    <xf numFmtId="206" fontId="20" fillId="3" borderId="2" xfId="25" applyNumberFormat="1" applyFont="1" applyFill="1" applyBorder="1" applyAlignment="1" applyProtection="1">
      <alignment horizontal="right"/>
      <protection/>
    </xf>
    <xf numFmtId="206" fontId="20" fillId="3" borderId="2" xfId="25" applyNumberFormat="1" applyFont="1" applyFill="1" applyBorder="1" applyAlignment="1" applyProtection="1">
      <alignment horizontal="center"/>
      <protection/>
    </xf>
    <xf numFmtId="206" fontId="20" fillId="3" borderId="1" xfId="0" applyNumberFormat="1" applyFont="1" applyFill="1" applyBorder="1" applyAlignment="1" applyProtection="1">
      <alignment horizontal="right"/>
      <protection/>
    </xf>
    <xf numFmtId="37" fontId="20" fillId="3" borderId="5" xfId="0" applyNumberFormat="1" applyFont="1" applyFill="1" applyBorder="1" applyAlignment="1" applyProtection="1">
      <alignment horizontal="centerContinuous"/>
      <protection/>
    </xf>
    <xf numFmtId="37" fontId="20" fillId="3" borderId="9" xfId="0" applyNumberFormat="1" applyFont="1" applyFill="1" applyBorder="1" applyAlignment="1" applyProtection="1">
      <alignment horizontal="right"/>
      <protection/>
    </xf>
    <xf numFmtId="3" fontId="20" fillId="3" borderId="5" xfId="0" applyNumberFormat="1" applyFont="1" applyFill="1" applyBorder="1" applyAlignment="1" applyProtection="1">
      <alignment horizontal="center"/>
      <protection/>
    </xf>
    <xf numFmtId="3" fontId="20" fillId="3" borderId="10" xfId="0" applyNumberFormat="1" applyFont="1" applyFill="1" applyBorder="1" applyAlignment="1" applyProtection="1">
      <alignment horizontal="centerContinuous"/>
      <protection/>
    </xf>
    <xf numFmtId="3" fontId="20" fillId="3" borderId="5" xfId="0" applyNumberFormat="1" applyFont="1" applyFill="1" applyBorder="1" applyAlignment="1" applyProtection="1">
      <alignment horizontal="right"/>
      <protection/>
    </xf>
    <xf numFmtId="3" fontId="20" fillId="3" borderId="9" xfId="0" applyNumberFormat="1" applyFont="1" applyFill="1" applyBorder="1" applyAlignment="1" applyProtection="1">
      <alignment horizontal="center"/>
      <protection/>
    </xf>
    <xf numFmtId="3" fontId="20" fillId="3" borderId="9" xfId="0" applyNumberFormat="1" applyFont="1" applyFill="1" applyBorder="1" applyAlignment="1" applyProtection="1">
      <alignment horizontal="right"/>
      <protection/>
    </xf>
    <xf numFmtId="208" fontId="8" fillId="0" borderId="4" xfId="0" applyNumberFormat="1" applyFont="1" applyBorder="1" applyAlignment="1" applyProtection="1">
      <alignment horizontal="left"/>
      <protection/>
    </xf>
    <xf numFmtId="206" fontId="21" fillId="0" borderId="0" xfId="15" applyFont="1" applyAlignment="1">
      <alignment/>
    </xf>
    <xf numFmtId="206" fontId="22" fillId="0" borderId="0" xfId="15" applyFont="1" applyFill="1" applyAlignment="1">
      <alignment/>
    </xf>
    <xf numFmtId="206" fontId="23" fillId="0" borderId="0" xfId="24" applyFont="1" applyAlignment="1">
      <alignment horizontal="center"/>
      <protection/>
    </xf>
    <xf numFmtId="37" fontId="16" fillId="0" borderId="0" xfId="23" applyFont="1" applyAlignment="1">
      <alignment horizontal="center"/>
      <protection/>
    </xf>
    <xf numFmtId="206" fontId="22" fillId="4" borderId="0" xfId="15" applyFont="1" applyFill="1" applyAlignment="1">
      <alignment horizontal="center"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20" fillId="3" borderId="6" xfId="0" applyNumberFormat="1" applyFont="1" applyFill="1" applyBorder="1" applyAlignment="1" applyProtection="1">
      <alignment horizontal="center"/>
      <protection/>
    </xf>
    <xf numFmtId="206" fontId="21" fillId="0" borderId="0" xfId="15" applyFont="1" applyAlignment="1">
      <alignment horizontal="center"/>
    </xf>
    <xf numFmtId="37" fontId="14" fillId="0" borderId="0" xfId="25" applyNumberFormat="1" applyFont="1" applyAlignment="1" applyProtection="1">
      <alignment horizontal="center"/>
      <protection/>
    </xf>
    <xf numFmtId="206" fontId="14" fillId="0" borderId="0" xfId="25" applyFont="1" applyAlignment="1">
      <alignment horizontal="center"/>
      <protection/>
    </xf>
    <xf numFmtId="37" fontId="8" fillId="0" borderId="0" xfId="0" applyNumberFormat="1" applyFont="1" applyAlignment="1" applyProtection="1">
      <alignment horizontal="justify" wrapText="1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5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2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5" xfId="0" applyNumberFormat="1" applyFont="1" applyFill="1" applyBorder="1" applyAlignment="1" applyProtection="1">
      <alignment horizontal="center" vertical="center"/>
      <protection/>
    </xf>
    <xf numFmtId="37" fontId="20" fillId="3" borderId="9" xfId="0" applyNumberFormat="1" applyFont="1" applyFill="1" applyBorder="1" applyAlignment="1" applyProtection="1">
      <alignment horizontal="center" vertical="center"/>
      <protection/>
    </xf>
    <xf numFmtId="206" fontId="19" fillId="0" borderId="0" xfId="15" applyFont="1" applyAlignment="1">
      <alignment horizontal="center"/>
    </xf>
    <xf numFmtId="3" fontId="20" fillId="3" borderId="1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VARIA" xfId="19"/>
    <cellStyle name="Currency" xfId="20"/>
    <cellStyle name="Currency [0]" xfId="21"/>
    <cellStyle name="Normal_cartera" xfId="22"/>
    <cellStyle name="Normal_Cartera dic 2000" xfId="23"/>
    <cellStyle name="Normal_Licencias dic 1996" xfId="24"/>
    <cellStyle name="Normal_VAR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7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33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667250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33</xdr:col>
      <xdr:colOff>0</xdr:colOff>
      <xdr:row>65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363075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33</xdr:col>
      <xdr:colOff>0</xdr:colOff>
      <xdr:row>97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058900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3731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26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52975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26</xdr:col>
      <xdr:colOff>0</xdr:colOff>
      <xdr:row>66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601200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26</xdr:col>
      <xdr:colOff>0</xdr:colOff>
      <xdr:row>99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14439900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" y="5648325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7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5295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7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10590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138017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23862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16</xdr:col>
      <xdr:colOff>0</xdr:colOff>
      <xdr:row>57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48677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16</xdr:col>
      <xdr:colOff>0</xdr:colOff>
      <xdr:row>85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2725400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81525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35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05350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35</xdr:col>
      <xdr:colOff>0</xdr:colOff>
      <xdr:row>65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382125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211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52975"/>
          <a:ext cx="12001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17</xdr:col>
      <xdr:colOff>0</xdr:colOff>
      <xdr:row>65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505950"/>
          <a:ext cx="12001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19</xdr:col>
      <xdr:colOff>0</xdr:colOff>
      <xdr:row>97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201775"/>
          <a:ext cx="13211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13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91050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35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81525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95850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8</xdr:col>
      <xdr:colOff>0</xdr:colOff>
      <xdr:row>72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9763125"/>
          <a:ext cx="8220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695825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19</xdr:col>
      <xdr:colOff>0</xdr:colOff>
      <xdr:row>65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39165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19</xdr:col>
      <xdr:colOff>0</xdr:colOff>
      <xdr:row>97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087475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showGridLines="0" showRowColHeaders="0" tabSelected="1" workbookViewId="0" topLeftCell="A1">
      <selection activeCell="E1" sqref="E1:I16384"/>
    </sheetView>
  </sheetViews>
  <sheetFormatPr defaultColWidth="11.19921875" defaultRowHeight="15" zeroHeight="1"/>
  <cols>
    <col min="1" max="1" width="4.09765625" style="104" customWidth="1"/>
    <col min="2" max="2" width="30.5" style="104" bestFit="1" customWidth="1"/>
    <col min="3" max="3" width="1.203125" style="104" bestFit="1" customWidth="1"/>
    <col min="4" max="4" width="48.09765625" style="104" bestFit="1" customWidth="1"/>
    <col min="5" max="8" width="10" style="149" customWidth="1"/>
    <col min="9" max="9" width="6.59765625" style="149" customWidth="1"/>
    <col min="10" max="16384" width="10" style="104" hidden="1" customWidth="1"/>
  </cols>
  <sheetData>
    <row r="1" ht="11.25"/>
    <row r="2" spans="1:4" ht="11.25">
      <c r="A2" s="149"/>
      <c r="B2" s="149"/>
      <c r="C2" s="149"/>
      <c r="D2" s="149"/>
    </row>
    <row r="3" spans="1:4" ht="11.25">
      <c r="A3" s="149"/>
      <c r="B3" s="149"/>
      <c r="C3" s="149"/>
      <c r="D3" s="149"/>
    </row>
    <row r="4" spans="1:4" ht="11.25">
      <c r="A4" s="149"/>
      <c r="B4" s="149"/>
      <c r="C4" s="149"/>
      <c r="D4" s="149"/>
    </row>
    <row r="5" spans="1:4" ht="11.25">
      <c r="A5" s="149"/>
      <c r="B5" s="149"/>
      <c r="C5" s="149"/>
      <c r="D5" s="149"/>
    </row>
    <row r="6" spans="1:4" ht="11.25">
      <c r="A6" s="149"/>
      <c r="B6" s="149"/>
      <c r="C6" s="149"/>
      <c r="D6" s="149"/>
    </row>
    <row r="7" spans="1:4" ht="11.25">
      <c r="A7" s="149"/>
      <c r="B7" s="149"/>
      <c r="C7" s="149"/>
      <c r="D7" s="149"/>
    </row>
    <row r="8" spans="2:4" ht="18">
      <c r="B8" s="148" t="s">
        <v>272</v>
      </c>
      <c r="C8" s="148"/>
      <c r="D8" s="148"/>
    </row>
    <row r="9" ht="11.25"/>
    <row r="10" spans="2:4" ht="11.25">
      <c r="B10" s="105" t="s">
        <v>185</v>
      </c>
      <c r="C10" s="103" t="s">
        <v>186</v>
      </c>
      <c r="D10" s="106" t="s">
        <v>187</v>
      </c>
    </row>
    <row r="11" spans="2:4" ht="11.25">
      <c r="B11" s="103"/>
      <c r="C11" s="103"/>
      <c r="D11" s="106" t="s">
        <v>188</v>
      </c>
    </row>
    <row r="12" spans="2:4" ht="11.25">
      <c r="B12" s="103"/>
      <c r="C12" s="103"/>
      <c r="D12" s="106" t="s">
        <v>189</v>
      </c>
    </row>
    <row r="13" spans="2:4" ht="11.25">
      <c r="B13" s="105" t="s">
        <v>190</v>
      </c>
      <c r="C13" s="103" t="s">
        <v>186</v>
      </c>
      <c r="D13" s="106" t="s">
        <v>191</v>
      </c>
    </row>
    <row r="14" spans="2:4" ht="11.25">
      <c r="B14" s="105" t="s">
        <v>192</v>
      </c>
      <c r="C14" s="103" t="s">
        <v>186</v>
      </c>
      <c r="D14" s="106" t="s">
        <v>193</v>
      </c>
    </row>
    <row r="15" spans="2:4" ht="11.25">
      <c r="B15" s="105" t="s">
        <v>194</v>
      </c>
      <c r="C15" s="103" t="s">
        <v>186</v>
      </c>
      <c r="D15" s="106" t="s">
        <v>195</v>
      </c>
    </row>
    <row r="16" spans="2:4" ht="11.25">
      <c r="B16" s="103"/>
      <c r="C16" s="103"/>
      <c r="D16" s="106" t="s">
        <v>196</v>
      </c>
    </row>
    <row r="17" spans="2:4" ht="11.25">
      <c r="B17" s="103"/>
      <c r="C17" s="103"/>
      <c r="D17" s="106" t="s">
        <v>197</v>
      </c>
    </row>
    <row r="18" spans="2:4" ht="11.25">
      <c r="B18" s="105" t="s">
        <v>198</v>
      </c>
      <c r="C18" s="103" t="s">
        <v>186</v>
      </c>
      <c r="D18" s="106" t="s">
        <v>199</v>
      </c>
    </row>
    <row r="19" spans="2:4" ht="11.25">
      <c r="B19" s="105" t="s">
        <v>230</v>
      </c>
      <c r="C19" s="103" t="s">
        <v>186</v>
      </c>
      <c r="D19" s="106" t="s">
        <v>231</v>
      </c>
    </row>
    <row r="20" spans="2:4" ht="11.25">
      <c r="B20" s="105" t="s">
        <v>200</v>
      </c>
      <c r="C20" s="103" t="s">
        <v>186</v>
      </c>
      <c r="D20" s="106" t="s">
        <v>201</v>
      </c>
    </row>
    <row r="21" spans="2:4" ht="11.25">
      <c r="B21" s="105" t="s">
        <v>202</v>
      </c>
      <c r="C21" s="103" t="s">
        <v>186</v>
      </c>
      <c r="D21" s="106" t="s">
        <v>203</v>
      </c>
    </row>
    <row r="22" spans="2:4" ht="11.25">
      <c r="B22" s="103"/>
      <c r="C22" s="103"/>
      <c r="D22" s="106" t="s">
        <v>204</v>
      </c>
    </row>
    <row r="23" spans="2:4" ht="11.25">
      <c r="B23" s="103"/>
      <c r="C23" s="103"/>
      <c r="D23" s="106" t="s">
        <v>205</v>
      </c>
    </row>
    <row r="24" spans="2:4" ht="11.25">
      <c r="B24" s="105" t="s">
        <v>206</v>
      </c>
      <c r="C24" s="103" t="s">
        <v>186</v>
      </c>
      <c r="D24" s="106" t="s">
        <v>207</v>
      </c>
    </row>
    <row r="25" spans="2:4" ht="11.25">
      <c r="B25" s="103"/>
      <c r="C25" s="103"/>
      <c r="D25" s="106" t="s">
        <v>208</v>
      </c>
    </row>
    <row r="26" spans="2:4" ht="11.25">
      <c r="B26" s="103"/>
      <c r="C26" s="103"/>
      <c r="D26" s="106" t="s">
        <v>209</v>
      </c>
    </row>
    <row r="27" spans="2:4" ht="11.25">
      <c r="B27" s="105" t="s">
        <v>210</v>
      </c>
      <c r="C27" s="103" t="s">
        <v>186</v>
      </c>
      <c r="D27" s="106" t="s">
        <v>211</v>
      </c>
    </row>
    <row r="28" spans="2:4" ht="11.25">
      <c r="B28" s="103"/>
      <c r="C28" s="103"/>
      <c r="D28" s="106" t="s">
        <v>212</v>
      </c>
    </row>
    <row r="29" spans="2:4" ht="11.25">
      <c r="B29" s="103"/>
      <c r="C29" s="103"/>
      <c r="D29" s="106" t="s">
        <v>213</v>
      </c>
    </row>
    <row r="30" spans="2:4" ht="11.25">
      <c r="B30" s="105" t="s">
        <v>214</v>
      </c>
      <c r="C30" s="103" t="s">
        <v>186</v>
      </c>
      <c r="D30" s="106" t="s">
        <v>215</v>
      </c>
    </row>
    <row r="31" spans="2:4" ht="11.25">
      <c r="B31" s="103"/>
      <c r="C31" s="103"/>
      <c r="D31" s="106" t="s">
        <v>216</v>
      </c>
    </row>
    <row r="32" spans="2:4" ht="11.25">
      <c r="B32" s="105" t="s">
        <v>217</v>
      </c>
      <c r="C32" s="103" t="s">
        <v>186</v>
      </c>
      <c r="D32" s="106" t="s">
        <v>218</v>
      </c>
    </row>
    <row r="33" ht="11.25">
      <c r="D33" s="106"/>
    </row>
    <row r="34" ht="11.25" customHeight="1" hidden="1">
      <c r="D34" s="106"/>
    </row>
    <row r="35" ht="11.25" customHeight="1" hidden="1">
      <c r="D35" s="106"/>
    </row>
    <row r="36" ht="11.25" customHeight="1" hidden="1">
      <c r="D36" s="106"/>
    </row>
    <row r="37" ht="11.25" customHeight="1" hidden="1">
      <c r="D37" s="106"/>
    </row>
    <row r="38" ht="11.25" customHeight="1" hidden="1">
      <c r="D38" s="106"/>
    </row>
    <row r="39" ht="11.25" customHeight="1" hidden="1">
      <c r="D39" s="106"/>
    </row>
    <row r="40" ht="11.25" customHeight="1" hidden="1">
      <c r="D40" s="106"/>
    </row>
    <row r="41" ht="11.25" customHeight="1" hidden="1">
      <c r="D41" s="106"/>
    </row>
    <row r="42" ht="11.25" customHeight="1" hidden="1">
      <c r="D42" s="106"/>
    </row>
    <row r="43" ht="11.25" customHeight="1" hidden="1">
      <c r="D43" s="106"/>
    </row>
    <row r="44" ht="11.25" customHeight="1" hidden="1">
      <c r="D44" s="106"/>
    </row>
    <row r="45" ht="11.25" customHeight="1" hidden="1">
      <c r="D45" s="106"/>
    </row>
    <row r="46" ht="11.25" customHeight="1" hidden="1">
      <c r="D46" s="106"/>
    </row>
    <row r="47" ht="11.25" customHeight="1" hidden="1">
      <c r="D47" s="106"/>
    </row>
    <row r="48" ht="11.25" customHeight="1" hidden="1">
      <c r="D48" s="106"/>
    </row>
    <row r="49" ht="11.25" customHeight="1" hidden="1">
      <c r="D49" s="106"/>
    </row>
    <row r="50" ht="11.25" customHeight="1" hidden="1">
      <c r="D50" s="106"/>
    </row>
  </sheetData>
  <mergeCells count="3">
    <mergeCell ref="B8:D8"/>
    <mergeCell ref="E1:I65536"/>
    <mergeCell ref="A2:D7"/>
  </mergeCells>
  <hyperlinks>
    <hyperlink ref="B10" location="'Cartera vigente por mes'!A1" display="Cartera vigente por mes"/>
    <hyperlink ref="B13" location="'Variacion anual de cartera'!A1" display="Variación anual de cartera"/>
    <hyperlink ref="B14" location="'Cotizantes por renta'!A1" display="Cotizantes por renta"/>
    <hyperlink ref="B15" location="'Cartera por region'!A1" display="Cartera por región"/>
    <hyperlink ref="B18" location="'Participacion de cartera'!A1" display="Participación cartera"/>
    <hyperlink ref="B19" location="'Participacion de cartera (2)'!A1" display="Participación cartera (2)"/>
    <hyperlink ref="B20" location="'Beneficiarios por tipo'!A1" display="Beneficiarios por tipo"/>
    <hyperlink ref="B21" location="'Cartera masculina por edad'!A1" display="Cartera masculina por edad"/>
    <hyperlink ref="B24" location="'Cartera femenina por edad'!A1" display="Cartera femenina por edad"/>
    <hyperlink ref="B27" location="'Cartera total por edad'!A1" display="Cartera total por edad"/>
    <hyperlink ref="B30" location="'Suscrip y desahucio del sistema'!A1" display="Suscrip y desahucio del sistema"/>
    <hyperlink ref="B32" location="'Suscrip y desahucio por isapre'!A1" display="Suscrip y desahucio por isapre"/>
    <hyperlink ref="D10" location="'Cartera vigente por mes'!A1" display="Cotizantes vigentes del sistema isapre"/>
    <hyperlink ref="D11" location="'Cartera vigente por mes'!A43" display="Cargas vigentes del sistema isapre"/>
    <hyperlink ref="D12" location="'Cartera vigente por mes'!A83" display="Beneficiarios vigentes del sistema isapre"/>
    <hyperlink ref="D13" location="'Variacion anual de cartera'!A1" display="Cotizantes y beneficiarios por isapre, número y tasas de crecimiento"/>
    <hyperlink ref="D14" location="'Cotizantes por renta'!A1" display="Cotizantes por renta imponible, condición previsional e isapre"/>
    <hyperlink ref="D15" location="'Cartera por region'!A1" display="Cotizantes por región e isapre"/>
    <hyperlink ref="D16" location="'Cartera por region'!A44" display="Cargas por región e isapre"/>
    <hyperlink ref="D17" location="'Cartera por region'!A85" display="Beneficiarios por región e isapre"/>
    <hyperlink ref="D18" location="'Participacion de cartera'!A1" display="Participación cotizantes y beneficiarios por isapre "/>
    <hyperlink ref="D19" location="'Participacion de cartera (2)'!A1" display="Participación cotizantes y beneficiarios por isapre con propietarios en común"/>
    <hyperlink ref="D20" location="'Beneficiarios por tipo'!A1" display="Beneficiarios por condición previsional del cotizante e isapre "/>
    <hyperlink ref="D21" location="'Cartera masculina por edad'!A1" display="Cotizantes sexo masculino por edad e isapre"/>
    <hyperlink ref="D22" location="'Cartera masculina por edad'!A44" display="Cargas sexo masculino por edad e isapre"/>
    <hyperlink ref="D23" location="'Cartera masculina por edad'!A84" display="Beneficiarios sexo masculino por edad e isapre"/>
    <hyperlink ref="D24" location="'Cartera femenina por edad'!A1" display="Cotizantes sexo femenino por edad e isapre"/>
    <hyperlink ref="D25" location="'Cartera femenina por edad'!A44" display="Cargas sexo femenino por edad e isapre"/>
    <hyperlink ref="D26" location="'Cartera femenina por edad'!A84" display="Beneficiarios sexo femenino por edad e isapre"/>
    <hyperlink ref="D27" location="'Cartera total por edad'!A1" display="Cotizantes por edad e isapre"/>
    <hyperlink ref="D28" location="'Cartera total por edad'!A44" display="Cargas por edad e isapre"/>
    <hyperlink ref="D29" location="'Cartera total por edad'!A84" display="Beneficiarios por edad e isapre"/>
    <hyperlink ref="D30" location="'Suscrip y desahucio del sistema'!A1" display="Suscripciones y desahucios de contratos por trimestres"/>
    <hyperlink ref="D31" location="'Suscrip y desahucio del sistema'!A17" display="Suscripciones y desahucios de contratos por mes"/>
    <hyperlink ref="D32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7"/>
  <sheetViews>
    <sheetView showGridLines="0" workbookViewId="0" topLeftCell="A1">
      <selection activeCell="A1" sqref="A1:S1"/>
    </sheetView>
  </sheetViews>
  <sheetFormatPr defaultColWidth="6.796875" defaultRowHeight="15" zeroHeight="1"/>
  <cols>
    <col min="1" max="1" width="4.59765625" style="1" bestFit="1" customWidth="1"/>
    <col min="2" max="2" width="19.5" style="1" customWidth="1"/>
    <col min="3" max="3" width="8.09765625" style="1" bestFit="1" customWidth="1"/>
    <col min="4" max="4" width="7.09765625" style="1" bestFit="1" customWidth="1"/>
    <col min="5" max="8" width="8.09765625" style="1" bestFit="1" customWidth="1"/>
    <col min="9" max="13" width="7.09765625" style="1" bestFit="1" customWidth="1"/>
    <col min="14" max="14" width="6.59765625" style="1" bestFit="1" customWidth="1"/>
    <col min="15" max="17" width="6.09765625" style="1" bestFit="1" customWidth="1"/>
    <col min="18" max="18" width="8.09765625" style="1" hidden="1" customWidth="1"/>
    <col min="19" max="19" width="8.59765625" style="1" bestFit="1" customWidth="1"/>
    <col min="20" max="20" width="7.69921875" style="1" hidden="1" customWidth="1"/>
    <col min="21" max="21" width="10" style="1" hidden="1" customWidth="1"/>
    <col min="22" max="22" width="10.69921875" style="1" hidden="1" customWidth="1"/>
    <col min="23" max="16384" width="0" style="1" hidden="1" customWidth="1"/>
  </cols>
  <sheetData>
    <row r="1" spans="1:19" ht="15">
      <c r="A1" s="150" t="s">
        <v>234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6" ht="10.5" customHeight="1">
      <c r="B2" s="151" t="s">
        <v>74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4.25" thickBot="1">
      <c r="B3" s="151" t="s">
        <v>261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5" t="s">
        <v>75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0" t="s">
        <v>56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38"/>
      <c r="S5" s="138"/>
      <c r="T5" s="21"/>
      <c r="U5" s="21"/>
      <c r="V5" s="7" t="s">
        <v>76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57</v>
      </c>
      <c r="D6" s="125" t="s">
        <v>58</v>
      </c>
      <c r="E6" s="125" t="s">
        <v>59</v>
      </c>
      <c r="F6" s="125" t="s">
        <v>60</v>
      </c>
      <c r="G6" s="125" t="s">
        <v>61</v>
      </c>
      <c r="H6" s="125" t="s">
        <v>62</v>
      </c>
      <c r="I6" s="125" t="s">
        <v>63</v>
      </c>
      <c r="J6" s="125" t="s">
        <v>64</v>
      </c>
      <c r="K6" s="125" t="s">
        <v>65</v>
      </c>
      <c r="L6" s="125" t="s">
        <v>66</v>
      </c>
      <c r="M6" s="125" t="s">
        <v>67</v>
      </c>
      <c r="N6" s="125" t="s">
        <v>68</v>
      </c>
      <c r="O6" s="125" t="s">
        <v>69</v>
      </c>
      <c r="P6" s="125" t="s">
        <v>70</v>
      </c>
      <c r="Q6" s="126" t="s">
        <v>71</v>
      </c>
      <c r="R6" s="126" t="s">
        <v>225</v>
      </c>
      <c r="S6" s="139" t="s">
        <v>4</v>
      </c>
      <c r="T6" s="21"/>
      <c r="U6" s="21"/>
      <c r="V6" s="9" t="s">
        <v>77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+'Cartera masculina por edad'!B7</f>
        <v>Colmena Golden Cross</v>
      </c>
      <c r="C7" s="23">
        <v>134</v>
      </c>
      <c r="D7" s="23">
        <v>2036</v>
      </c>
      <c r="E7" s="23">
        <v>13839</v>
      </c>
      <c r="F7" s="23">
        <v>16029</v>
      </c>
      <c r="G7" s="23">
        <v>12018</v>
      </c>
      <c r="H7" s="23">
        <v>9184</v>
      </c>
      <c r="I7" s="23">
        <v>8552</v>
      </c>
      <c r="J7" s="23">
        <v>7524</v>
      </c>
      <c r="K7" s="23">
        <v>5786</v>
      </c>
      <c r="L7" s="23">
        <v>3837</v>
      </c>
      <c r="M7" s="23">
        <v>2271</v>
      </c>
      <c r="N7" s="23">
        <v>1221</v>
      </c>
      <c r="O7" s="23">
        <v>779</v>
      </c>
      <c r="P7" s="23">
        <v>476</v>
      </c>
      <c r="Q7" s="23">
        <v>257</v>
      </c>
      <c r="R7" s="23"/>
      <c r="S7" s="26">
        <f aca="true" t="shared" si="0" ref="S7:S14">SUM(C7:R7)</f>
        <v>83943</v>
      </c>
      <c r="T7" s="21"/>
      <c r="U7" s="13"/>
      <c r="V7" s="50">
        <f>+S7/'Cartera total por edad'!S7</f>
        <v>0.419612195012222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70</v>
      </c>
      <c r="B8" s="11" t="str">
        <f>+'Cartera masculina por edad'!B8</f>
        <v>Normédica</v>
      </c>
      <c r="C8" s="23">
        <v>38</v>
      </c>
      <c r="D8" s="23">
        <v>297</v>
      </c>
      <c r="E8" s="23">
        <v>847</v>
      </c>
      <c r="F8" s="23">
        <v>1111</v>
      </c>
      <c r="G8" s="23">
        <v>1049</v>
      </c>
      <c r="H8" s="23">
        <v>795</v>
      </c>
      <c r="I8" s="23">
        <v>731</v>
      </c>
      <c r="J8" s="23">
        <v>660</v>
      </c>
      <c r="K8" s="23">
        <v>515</v>
      </c>
      <c r="L8" s="23">
        <v>230</v>
      </c>
      <c r="M8" s="23">
        <v>88</v>
      </c>
      <c r="N8" s="23">
        <v>34</v>
      </c>
      <c r="O8" s="23">
        <v>25</v>
      </c>
      <c r="P8" s="23">
        <v>7</v>
      </c>
      <c r="Q8" s="23">
        <v>3</v>
      </c>
      <c r="R8" s="23"/>
      <c r="S8" s="26">
        <f t="shared" si="0"/>
        <v>6430</v>
      </c>
      <c r="T8" s="21"/>
      <c r="U8" s="13"/>
      <c r="V8" s="50">
        <f>+S8/'Cartera total por edad'!S8</f>
        <v>0.24960211171926555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78</v>
      </c>
      <c r="B9" s="11" t="str">
        <f>+'Cartera masculina por edad'!B9</f>
        <v>ING Salud S.A.</v>
      </c>
      <c r="C9" s="23">
        <v>604</v>
      </c>
      <c r="D9" s="23">
        <v>4499</v>
      </c>
      <c r="E9" s="23">
        <v>13764</v>
      </c>
      <c r="F9" s="23">
        <v>17093</v>
      </c>
      <c r="G9" s="23">
        <v>15599</v>
      </c>
      <c r="H9" s="23">
        <v>13404</v>
      </c>
      <c r="I9" s="23">
        <v>12166</v>
      </c>
      <c r="J9" s="23">
        <v>10015</v>
      </c>
      <c r="K9" s="23">
        <v>7234</v>
      </c>
      <c r="L9" s="23">
        <v>4868</v>
      </c>
      <c r="M9" s="23">
        <v>2348</v>
      </c>
      <c r="N9" s="23">
        <v>1450</v>
      </c>
      <c r="O9" s="23">
        <v>726</v>
      </c>
      <c r="P9" s="23">
        <v>333</v>
      </c>
      <c r="Q9" s="23">
        <v>167</v>
      </c>
      <c r="R9" s="23"/>
      <c r="S9" s="26">
        <f t="shared" si="0"/>
        <v>104270</v>
      </c>
      <c r="T9" s="21"/>
      <c r="U9" s="13"/>
      <c r="V9" s="50">
        <f>+S9/'Cartera total por edad'!S9</f>
        <v>0.39531101312901157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80</v>
      </c>
      <c r="B10" s="11" t="str">
        <f>+'Cartera masculina por edad'!B10</f>
        <v>Vida Tres</v>
      </c>
      <c r="C10" s="23">
        <v>46</v>
      </c>
      <c r="D10" s="23">
        <v>504</v>
      </c>
      <c r="E10" s="23">
        <v>3096</v>
      </c>
      <c r="F10" s="23">
        <v>4745</v>
      </c>
      <c r="G10" s="23">
        <v>4714</v>
      </c>
      <c r="H10" s="23">
        <v>3906</v>
      </c>
      <c r="I10" s="23">
        <v>3116</v>
      </c>
      <c r="J10" s="23">
        <v>2770</v>
      </c>
      <c r="K10" s="23">
        <v>2120</v>
      </c>
      <c r="L10" s="23">
        <v>1718</v>
      </c>
      <c r="M10" s="23">
        <v>983</v>
      </c>
      <c r="N10" s="23">
        <v>597</v>
      </c>
      <c r="O10" s="23">
        <v>447</v>
      </c>
      <c r="P10" s="23">
        <v>165</v>
      </c>
      <c r="Q10" s="23">
        <v>99</v>
      </c>
      <c r="R10" s="23"/>
      <c r="S10" s="26">
        <f t="shared" si="0"/>
        <v>29026</v>
      </c>
      <c r="T10" s="21"/>
      <c r="U10" s="13"/>
      <c r="V10" s="50">
        <f>+S10/'Cartera total por edad'!S10</f>
        <v>0.41532760026900567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81</v>
      </c>
      <c r="B11" s="11" t="str">
        <f>+'Cartera masculina por edad'!B11</f>
        <v>Ferrosalud</v>
      </c>
      <c r="C11" s="23">
        <v>22</v>
      </c>
      <c r="D11" s="23">
        <v>252</v>
      </c>
      <c r="E11" s="23">
        <v>664</v>
      </c>
      <c r="F11" s="23">
        <v>754</v>
      </c>
      <c r="G11" s="23">
        <v>757</v>
      </c>
      <c r="H11" s="23">
        <v>717</v>
      </c>
      <c r="I11" s="23">
        <v>593</v>
      </c>
      <c r="J11" s="23">
        <v>458</v>
      </c>
      <c r="K11" s="23">
        <v>309</v>
      </c>
      <c r="L11" s="23">
        <v>129</v>
      </c>
      <c r="M11" s="23">
        <v>35</v>
      </c>
      <c r="N11" s="23">
        <v>14</v>
      </c>
      <c r="O11" s="23">
        <v>11</v>
      </c>
      <c r="P11" s="23">
        <v>3</v>
      </c>
      <c r="Q11" s="23">
        <v>2</v>
      </c>
      <c r="R11" s="23"/>
      <c r="S11" s="26">
        <f>SUM(C11:R11)</f>
        <v>4720</v>
      </c>
      <c r="T11" s="21"/>
      <c r="U11" s="13"/>
      <c r="V11" s="50">
        <f>+S11/'Cartera total por edad'!S11</f>
        <v>0.3804304021923108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88</v>
      </c>
      <c r="B12" s="11" t="str">
        <f>+'Cartera masculina por edad'!B12</f>
        <v>Mas Vida</v>
      </c>
      <c r="C12" s="23">
        <v>183</v>
      </c>
      <c r="D12" s="23">
        <v>1078</v>
      </c>
      <c r="E12" s="23">
        <v>6527</v>
      </c>
      <c r="F12" s="23">
        <v>10577</v>
      </c>
      <c r="G12" s="23">
        <v>9513</v>
      </c>
      <c r="H12" s="23">
        <v>7642</v>
      </c>
      <c r="I12" s="23">
        <v>6080</v>
      </c>
      <c r="J12" s="23">
        <v>4795</v>
      </c>
      <c r="K12" s="23">
        <v>2950</v>
      </c>
      <c r="L12" s="23">
        <v>1192</v>
      </c>
      <c r="M12" s="23">
        <v>519</v>
      </c>
      <c r="N12" s="23">
        <v>294</v>
      </c>
      <c r="O12" s="23">
        <v>195</v>
      </c>
      <c r="P12" s="23">
        <v>92</v>
      </c>
      <c r="Q12" s="23">
        <v>80</v>
      </c>
      <c r="R12" s="23"/>
      <c r="S12" s="26">
        <f t="shared" si="0"/>
        <v>51717</v>
      </c>
      <c r="T12" s="21"/>
      <c r="U12" s="13"/>
      <c r="V12" s="50">
        <f>+S12/'Cartera total por edad'!S12</f>
        <v>0.4068168588644337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99</v>
      </c>
      <c r="B13" s="11" t="str">
        <f>+'Cartera masculina por edad'!B13</f>
        <v>Isapre Banmédica</v>
      </c>
      <c r="C13" s="23">
        <v>309</v>
      </c>
      <c r="D13" s="23">
        <v>4502</v>
      </c>
      <c r="E13" s="23">
        <v>13827</v>
      </c>
      <c r="F13" s="23">
        <v>16166</v>
      </c>
      <c r="G13" s="23">
        <v>14719</v>
      </c>
      <c r="H13" s="23">
        <v>13433</v>
      </c>
      <c r="I13" s="23">
        <v>11672</v>
      </c>
      <c r="J13" s="23">
        <v>9614</v>
      </c>
      <c r="K13" s="23">
        <v>7976</v>
      </c>
      <c r="L13" s="23">
        <v>5632</v>
      </c>
      <c r="M13" s="23">
        <v>3160</v>
      </c>
      <c r="N13" s="23">
        <v>1766</v>
      </c>
      <c r="O13" s="23">
        <v>1263</v>
      </c>
      <c r="P13" s="23">
        <v>664</v>
      </c>
      <c r="Q13" s="23">
        <v>504</v>
      </c>
      <c r="R13" s="23"/>
      <c r="S13" s="26">
        <f t="shared" si="0"/>
        <v>105207</v>
      </c>
      <c r="T13" s="21"/>
      <c r="U13" s="13"/>
      <c r="V13" s="50">
        <f>+S13/'Cartera total por edad'!S13</f>
        <v>0.3379558245316475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107</v>
      </c>
      <c r="B14" s="11" t="str">
        <f>+'Cartera masculina por edad'!B14</f>
        <v>Consalud S.A.</v>
      </c>
      <c r="C14" s="23">
        <v>1006</v>
      </c>
      <c r="D14" s="23">
        <v>5523</v>
      </c>
      <c r="E14" s="23">
        <v>10737</v>
      </c>
      <c r="F14" s="23">
        <v>10528</v>
      </c>
      <c r="G14" s="23">
        <v>9381</v>
      </c>
      <c r="H14" s="23">
        <v>8716</v>
      </c>
      <c r="I14" s="23">
        <v>8299</v>
      </c>
      <c r="J14" s="23">
        <v>7507</v>
      </c>
      <c r="K14" s="23">
        <v>5817</v>
      </c>
      <c r="L14" s="23">
        <v>3188</v>
      </c>
      <c r="M14" s="23">
        <v>1896</v>
      </c>
      <c r="N14" s="23">
        <v>1350</v>
      </c>
      <c r="O14" s="23">
        <v>922</v>
      </c>
      <c r="P14" s="23">
        <v>436</v>
      </c>
      <c r="Q14" s="23">
        <v>302</v>
      </c>
      <c r="R14" s="23"/>
      <c r="S14" s="26">
        <f t="shared" si="0"/>
        <v>75608</v>
      </c>
      <c r="T14" s="21"/>
      <c r="U14" s="13"/>
      <c r="V14" s="50">
        <f>+S14/'Cartera total por edad'!S14</f>
        <v>0.24973410755927256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1"/>
      <c r="U15" s="21"/>
      <c r="V15" s="5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2:256" ht="11.25">
      <c r="B16" s="11" t="s">
        <v>46</v>
      </c>
      <c r="C16" s="26">
        <f aca="true" t="shared" si="1" ref="C16:S16">SUM(C7:C15)</f>
        <v>2342</v>
      </c>
      <c r="D16" s="26">
        <f t="shared" si="1"/>
        <v>18691</v>
      </c>
      <c r="E16" s="26">
        <f t="shared" si="1"/>
        <v>63301</v>
      </c>
      <c r="F16" s="26">
        <f t="shared" si="1"/>
        <v>77003</v>
      </c>
      <c r="G16" s="26">
        <f t="shared" si="1"/>
        <v>67750</v>
      </c>
      <c r="H16" s="26">
        <f t="shared" si="1"/>
        <v>57797</v>
      </c>
      <c r="I16" s="26">
        <f t="shared" si="1"/>
        <v>51209</v>
      </c>
      <c r="J16" s="26">
        <f t="shared" si="1"/>
        <v>43343</v>
      </c>
      <c r="K16" s="26">
        <f t="shared" si="1"/>
        <v>32707</v>
      </c>
      <c r="L16" s="26">
        <f t="shared" si="1"/>
        <v>20794</v>
      </c>
      <c r="M16" s="26">
        <f t="shared" si="1"/>
        <v>11300</v>
      </c>
      <c r="N16" s="26">
        <f t="shared" si="1"/>
        <v>6726</v>
      </c>
      <c r="O16" s="26">
        <f t="shared" si="1"/>
        <v>4368</v>
      </c>
      <c r="P16" s="26">
        <f t="shared" si="1"/>
        <v>2176</v>
      </c>
      <c r="Q16" s="26">
        <f t="shared" si="1"/>
        <v>1414</v>
      </c>
      <c r="R16" s="26">
        <f t="shared" si="1"/>
        <v>0</v>
      </c>
      <c r="S16" s="26">
        <f t="shared" si="1"/>
        <v>460921</v>
      </c>
      <c r="T16" s="21">
        <v>0</v>
      </c>
      <c r="U16" s="26"/>
      <c r="V16" s="50">
        <f>+S16/'Cartera total por edad'!S16</f>
        <v>0.35102946944339725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1"/>
      <c r="U17" s="21"/>
      <c r="V17" s="55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62</v>
      </c>
      <c r="B18" s="11" t="str">
        <f>+'Cartera masculina por edad'!B18</f>
        <v>San Lorenzo</v>
      </c>
      <c r="C18" s="23"/>
      <c r="D18" s="23">
        <v>1</v>
      </c>
      <c r="E18" s="23">
        <v>3</v>
      </c>
      <c r="F18" s="23">
        <v>17</v>
      </c>
      <c r="G18" s="23">
        <v>23</v>
      </c>
      <c r="H18" s="23">
        <v>16</v>
      </c>
      <c r="I18" s="23">
        <v>26</v>
      </c>
      <c r="J18" s="23">
        <v>32</v>
      </c>
      <c r="K18" s="23">
        <v>31</v>
      </c>
      <c r="L18" s="23">
        <v>15</v>
      </c>
      <c r="M18" s="23">
        <v>6</v>
      </c>
      <c r="N18" s="23">
        <v>3</v>
      </c>
      <c r="O18" s="23"/>
      <c r="P18" s="23"/>
      <c r="Q18" s="23"/>
      <c r="R18" s="23"/>
      <c r="S18" s="26">
        <f aca="true" t="shared" si="2" ref="S18:S23">SUM(C18:R18)</f>
        <v>173</v>
      </c>
      <c r="T18" s="21"/>
      <c r="U18" s="13"/>
      <c r="V18" s="50">
        <f>+S18/'Cartera total por edad'!S18</f>
        <v>0.09090909090909091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63</v>
      </c>
      <c r="B19" s="11" t="str">
        <f>+'Cartera masculina por edad'!B19</f>
        <v>Fusat Ltda.</v>
      </c>
      <c r="C19" s="23">
        <v>237</v>
      </c>
      <c r="D19" s="23">
        <v>52</v>
      </c>
      <c r="E19" s="23">
        <v>281</v>
      </c>
      <c r="F19" s="23">
        <v>430</v>
      </c>
      <c r="G19" s="23">
        <v>432</v>
      </c>
      <c r="H19" s="23">
        <v>432</v>
      </c>
      <c r="I19" s="23">
        <v>371</v>
      </c>
      <c r="J19" s="23">
        <v>465</v>
      </c>
      <c r="K19" s="23">
        <v>433</v>
      </c>
      <c r="L19" s="23">
        <v>292</v>
      </c>
      <c r="M19" s="23">
        <v>182</v>
      </c>
      <c r="N19" s="23">
        <v>66</v>
      </c>
      <c r="O19" s="23">
        <v>45</v>
      </c>
      <c r="P19" s="23">
        <v>27</v>
      </c>
      <c r="Q19" s="23">
        <v>34</v>
      </c>
      <c r="R19" s="23"/>
      <c r="S19" s="26">
        <f t="shared" si="2"/>
        <v>3779</v>
      </c>
      <c r="T19" s="21"/>
      <c r="U19" s="13"/>
      <c r="V19" s="50">
        <f>+S19/'Cartera total por edad'!S19</f>
        <v>0.24321019436220878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65</v>
      </c>
      <c r="B20" s="11" t="str">
        <f>+'Cartera masculina por edad'!B20</f>
        <v>Chuquicamata</v>
      </c>
      <c r="C20" s="23">
        <v>227</v>
      </c>
      <c r="D20" s="23">
        <v>46</v>
      </c>
      <c r="E20" s="23">
        <v>278</v>
      </c>
      <c r="F20" s="23">
        <v>227</v>
      </c>
      <c r="G20" s="23">
        <v>182</v>
      </c>
      <c r="H20" s="23">
        <v>216</v>
      </c>
      <c r="I20" s="23">
        <v>240</v>
      </c>
      <c r="J20" s="23">
        <v>227</v>
      </c>
      <c r="K20" s="23">
        <v>219</v>
      </c>
      <c r="L20" s="23">
        <v>146</v>
      </c>
      <c r="M20" s="23">
        <v>48</v>
      </c>
      <c r="N20" s="23">
        <v>13</v>
      </c>
      <c r="O20" s="23">
        <v>9</v>
      </c>
      <c r="P20" s="23">
        <v>5</v>
      </c>
      <c r="Q20" s="23">
        <v>14</v>
      </c>
      <c r="R20" s="23"/>
      <c r="S20" s="26">
        <f t="shared" si="2"/>
        <v>2097</v>
      </c>
      <c r="T20" s="21"/>
      <c r="U20" s="13"/>
      <c r="V20" s="50">
        <f>+S20/'Cartera total por edad'!S20</f>
        <v>0.17579009137396262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68</v>
      </c>
      <c r="B21" s="11" t="str">
        <f>+'Cartera masculina por edad'!B21</f>
        <v>Río Blanco</v>
      </c>
      <c r="C21" s="23">
        <v>1</v>
      </c>
      <c r="D21" s="23"/>
      <c r="E21" s="23">
        <v>17</v>
      </c>
      <c r="F21" s="23">
        <v>33</v>
      </c>
      <c r="G21" s="23">
        <v>28</v>
      </c>
      <c r="H21" s="23">
        <v>26</v>
      </c>
      <c r="I21" s="23">
        <v>26</v>
      </c>
      <c r="J21" s="23">
        <v>33</v>
      </c>
      <c r="K21" s="23">
        <v>34</v>
      </c>
      <c r="L21" s="23">
        <v>13</v>
      </c>
      <c r="M21" s="23">
        <v>4</v>
      </c>
      <c r="N21" s="23">
        <v>1</v>
      </c>
      <c r="O21" s="23"/>
      <c r="P21" s="23">
        <v>2</v>
      </c>
      <c r="Q21" s="23"/>
      <c r="R21" s="23"/>
      <c r="S21" s="26">
        <f t="shared" si="2"/>
        <v>218</v>
      </c>
      <c r="T21" s="21"/>
      <c r="U21" s="13"/>
      <c r="V21" s="50">
        <f>+S21/'Cartera total por edad'!S21</f>
        <v>0.11558854718981973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76</v>
      </c>
      <c r="B22" s="11" t="str">
        <f>+'Cartera masculina por edad'!B22</f>
        <v>Isapre Fundación</v>
      </c>
      <c r="C22" s="23">
        <v>7</v>
      </c>
      <c r="D22" s="23">
        <v>103</v>
      </c>
      <c r="E22" s="23">
        <v>317</v>
      </c>
      <c r="F22" s="23">
        <v>376</v>
      </c>
      <c r="G22" s="23">
        <v>567</v>
      </c>
      <c r="H22" s="23">
        <v>432</v>
      </c>
      <c r="I22" s="23">
        <v>352</v>
      </c>
      <c r="J22" s="23">
        <v>385</v>
      </c>
      <c r="K22" s="23">
        <v>639</v>
      </c>
      <c r="L22" s="23">
        <v>650</v>
      </c>
      <c r="M22" s="23">
        <v>412</v>
      </c>
      <c r="N22" s="23">
        <v>411</v>
      </c>
      <c r="O22" s="23">
        <v>461</v>
      </c>
      <c r="P22" s="23">
        <v>465</v>
      </c>
      <c r="Q22" s="23">
        <v>498</v>
      </c>
      <c r="R22" s="23"/>
      <c r="S22" s="26">
        <f t="shared" si="2"/>
        <v>6075</v>
      </c>
      <c r="T22" s="21"/>
      <c r="U22" s="13"/>
      <c r="V22" s="50">
        <f>+S22/'Cartera total por edad'!S22</f>
        <v>0.4595657765337771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94</v>
      </c>
      <c r="B23" s="11" t="str">
        <f>+'Cartera masculina por edad'!B23</f>
        <v>Cruz del Norte</v>
      </c>
      <c r="C23" s="23"/>
      <c r="D23" s="23">
        <v>4</v>
      </c>
      <c r="E23" s="23">
        <v>11</v>
      </c>
      <c r="F23" s="23">
        <v>17</v>
      </c>
      <c r="G23" s="23">
        <v>13</v>
      </c>
      <c r="H23" s="23">
        <v>21</v>
      </c>
      <c r="I23" s="23">
        <v>9</v>
      </c>
      <c r="J23" s="23">
        <v>11</v>
      </c>
      <c r="K23" s="23">
        <v>11</v>
      </c>
      <c r="L23" s="23">
        <v>7</v>
      </c>
      <c r="M23" s="23">
        <v>2</v>
      </c>
      <c r="N23" s="23">
        <v>2</v>
      </c>
      <c r="O23" s="23"/>
      <c r="P23" s="23"/>
      <c r="Q23" s="23"/>
      <c r="R23" s="23"/>
      <c r="S23" s="26">
        <f t="shared" si="2"/>
        <v>108</v>
      </c>
      <c r="T23" s="21"/>
      <c r="U23" s="13"/>
      <c r="V23" s="50">
        <f>+S23/'Cartera total por edad'!S23</f>
        <v>0.07627118644067797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/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1"/>
      <c r="U24" s="21"/>
      <c r="V24" s="55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11"/>
      <c r="B25" s="11" t="s">
        <v>52</v>
      </c>
      <c r="C25" s="26">
        <f aca="true" t="shared" si="3" ref="C25:S25">SUM(C18:C23)</f>
        <v>472</v>
      </c>
      <c r="D25" s="26">
        <f t="shared" si="3"/>
        <v>206</v>
      </c>
      <c r="E25" s="26">
        <f t="shared" si="3"/>
        <v>907</v>
      </c>
      <c r="F25" s="26">
        <f t="shared" si="3"/>
        <v>1100</v>
      </c>
      <c r="G25" s="26">
        <f t="shared" si="3"/>
        <v>1245</v>
      </c>
      <c r="H25" s="26">
        <f t="shared" si="3"/>
        <v>1143</v>
      </c>
      <c r="I25" s="26">
        <f t="shared" si="3"/>
        <v>1024</v>
      </c>
      <c r="J25" s="26">
        <f t="shared" si="3"/>
        <v>1153</v>
      </c>
      <c r="K25" s="26">
        <f t="shared" si="3"/>
        <v>1367</v>
      </c>
      <c r="L25" s="26">
        <f t="shared" si="3"/>
        <v>1123</v>
      </c>
      <c r="M25" s="26">
        <f t="shared" si="3"/>
        <v>654</v>
      </c>
      <c r="N25" s="26">
        <f t="shared" si="3"/>
        <v>496</v>
      </c>
      <c r="O25" s="26">
        <f t="shared" si="3"/>
        <v>515</v>
      </c>
      <c r="P25" s="26">
        <f t="shared" si="3"/>
        <v>499</v>
      </c>
      <c r="Q25" s="26">
        <f t="shared" si="3"/>
        <v>546</v>
      </c>
      <c r="R25" s="26">
        <f t="shared" si="3"/>
        <v>0</v>
      </c>
      <c r="S25" s="26">
        <f t="shared" si="3"/>
        <v>12450</v>
      </c>
      <c r="T25" s="21">
        <v>0</v>
      </c>
      <c r="U25" s="26"/>
      <c r="V25" s="50">
        <f>+S25/'Cartera total por edad'!S25</f>
        <v>0.27129502516833365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1"/>
      <c r="U26" s="26"/>
      <c r="V26" s="55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15"/>
      <c r="B27" s="15" t="s">
        <v>53</v>
      </c>
      <c r="C27" s="26">
        <f aca="true" t="shared" si="4" ref="C27:S27">C16+C25</f>
        <v>2814</v>
      </c>
      <c r="D27" s="26">
        <f t="shared" si="4"/>
        <v>18897</v>
      </c>
      <c r="E27" s="26">
        <f t="shared" si="4"/>
        <v>64208</v>
      </c>
      <c r="F27" s="26">
        <f t="shared" si="4"/>
        <v>78103</v>
      </c>
      <c r="G27" s="26">
        <f t="shared" si="4"/>
        <v>68995</v>
      </c>
      <c r="H27" s="26">
        <f t="shared" si="4"/>
        <v>58940</v>
      </c>
      <c r="I27" s="26">
        <f t="shared" si="4"/>
        <v>52233</v>
      </c>
      <c r="J27" s="26">
        <f t="shared" si="4"/>
        <v>44496</v>
      </c>
      <c r="K27" s="26">
        <f t="shared" si="4"/>
        <v>34074</v>
      </c>
      <c r="L27" s="26">
        <f t="shared" si="4"/>
        <v>21917</v>
      </c>
      <c r="M27" s="26">
        <f t="shared" si="4"/>
        <v>11954</v>
      </c>
      <c r="N27" s="26">
        <f t="shared" si="4"/>
        <v>7222</v>
      </c>
      <c r="O27" s="26">
        <f t="shared" si="4"/>
        <v>4883</v>
      </c>
      <c r="P27" s="26">
        <f t="shared" si="4"/>
        <v>2675</v>
      </c>
      <c r="Q27" s="26">
        <f t="shared" si="4"/>
        <v>1960</v>
      </c>
      <c r="R27" s="26">
        <f t="shared" si="4"/>
        <v>0</v>
      </c>
      <c r="S27" s="26">
        <f t="shared" si="4"/>
        <v>473371</v>
      </c>
      <c r="T27" s="21">
        <v>0</v>
      </c>
      <c r="U27" s="26"/>
      <c r="V27" s="50">
        <f>+S27/'Cartera total por edad'!S27</f>
        <v>0.3483368728411578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4"/>
      <c r="B28" s="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2" thickBot="1">
      <c r="A29" s="27"/>
      <c r="B29" s="27" t="s">
        <v>54</v>
      </c>
      <c r="C29" s="51">
        <f aca="true" t="shared" si="5" ref="C29:R29">(C27/$S27)</f>
        <v>0.005944597366547592</v>
      </c>
      <c r="D29" s="51">
        <f t="shared" si="5"/>
        <v>0.039920062699235905</v>
      </c>
      <c r="E29" s="51">
        <f t="shared" si="5"/>
        <v>0.13563991034516268</v>
      </c>
      <c r="F29" s="51">
        <f t="shared" si="5"/>
        <v>0.1649932082869462</v>
      </c>
      <c r="G29" s="51">
        <f t="shared" si="5"/>
        <v>0.14575248589372816</v>
      </c>
      <c r="H29" s="51">
        <f t="shared" si="5"/>
        <v>0.1245112184734595</v>
      </c>
      <c r="I29" s="51">
        <f t="shared" si="5"/>
        <v>0.11034262766413659</v>
      </c>
      <c r="J29" s="51">
        <f t="shared" si="5"/>
        <v>0.09399815366805317</v>
      </c>
      <c r="K29" s="51">
        <f t="shared" si="5"/>
        <v>0.07198159583075431</v>
      </c>
      <c r="L29" s="51">
        <f t="shared" si="5"/>
        <v>0.046299836703135595</v>
      </c>
      <c r="M29" s="51">
        <f t="shared" si="5"/>
        <v>0.025252920014111554</v>
      </c>
      <c r="N29" s="51">
        <f t="shared" si="5"/>
        <v>0.015256532402703166</v>
      </c>
      <c r="O29" s="51">
        <f t="shared" si="5"/>
        <v>0.010315376311603373</v>
      </c>
      <c r="P29" s="51">
        <f t="shared" si="5"/>
        <v>0.005650958761732341</v>
      </c>
      <c r="Q29" s="51">
        <f t="shared" si="5"/>
        <v>0.004140515578689865</v>
      </c>
      <c r="R29" s="51">
        <f t="shared" si="5"/>
        <v>0</v>
      </c>
      <c r="S29" s="51">
        <f>SUM(C29:Q29)</f>
        <v>1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+'Cartera masculina por edad'!B30</f>
        <v>Fuente: Superintendencia de Salud, Archivo Maestro de Beneficiarios.</v>
      </c>
      <c r="C30" s="13"/>
      <c r="D30" s="13"/>
      <c r="E30" s="50"/>
      <c r="F30" s="13"/>
      <c r="G30" s="13"/>
      <c r="H30" s="13"/>
      <c r="I30" s="13"/>
      <c r="J30" s="13"/>
      <c r="K30" s="107"/>
      <c r="L30" s="53" t="s">
        <v>1</v>
      </c>
      <c r="M30" s="53" t="s">
        <v>1</v>
      </c>
      <c r="N30" s="53" t="s">
        <v>1</v>
      </c>
      <c r="O30" s="13"/>
      <c r="P30" s="13"/>
      <c r="Q30" s="53" t="s">
        <v>1</v>
      </c>
      <c r="R30" s="53"/>
      <c r="S30" s="53" t="s">
        <v>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2:256" ht="11.25">
      <c r="B31" s="11" t="str">
        <f>+'Cartera masculina por edad'!B31</f>
        <v>(*) Son aquellos datos que no presentan información en el campo edad.</v>
      </c>
      <c r="C31" s="13"/>
      <c r="D31" s="13"/>
      <c r="E31" s="13"/>
      <c r="F31" s="13"/>
      <c r="G31" s="13"/>
      <c r="H31" s="13"/>
      <c r="I31" s="13"/>
      <c r="J31" s="13"/>
      <c r="K31" s="53" t="s">
        <v>1</v>
      </c>
      <c r="L31" s="53" t="s">
        <v>1</v>
      </c>
      <c r="M31" s="53" t="s">
        <v>1</v>
      </c>
      <c r="N31" s="53" t="s">
        <v>1</v>
      </c>
      <c r="O31" s="13"/>
      <c r="P31" s="13"/>
      <c r="Q31" s="53" t="s">
        <v>1</v>
      </c>
      <c r="R31" s="53"/>
      <c r="S31" s="53" t="s">
        <v>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1.25">
      <c r="A32" s="11"/>
      <c r="B32" s="4"/>
      <c r="C32" s="13"/>
      <c r="D32" s="13"/>
      <c r="E32" s="13"/>
      <c r="F32" s="13"/>
      <c r="G32" s="13"/>
      <c r="H32" s="13"/>
      <c r="I32" s="13"/>
      <c r="J32" s="13"/>
      <c r="K32" s="53"/>
      <c r="L32" s="53"/>
      <c r="M32" s="53"/>
      <c r="N32" s="53"/>
      <c r="O32" s="13"/>
      <c r="P32" s="13"/>
      <c r="Q32" s="53"/>
      <c r="R32" s="53"/>
      <c r="S32" s="5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150" t="s">
        <v>234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1" t="s">
        <v>78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256" ht="13.5">
      <c r="B35" s="151" t="s">
        <v>262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2" thickBo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12" t="s">
        <v>1</v>
      </c>
      <c r="B37" s="112" t="s">
        <v>1</v>
      </c>
      <c r="C37" s="160" t="s">
        <v>56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38"/>
      <c r="S37" s="138"/>
      <c r="T37" s="21"/>
      <c r="U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120" t="s">
        <v>39</v>
      </c>
      <c r="B38" s="120" t="s">
        <v>40</v>
      </c>
      <c r="C38" s="125" t="s">
        <v>57</v>
      </c>
      <c r="D38" s="125" t="s">
        <v>58</v>
      </c>
      <c r="E38" s="125" t="s">
        <v>59</v>
      </c>
      <c r="F38" s="125" t="s">
        <v>60</v>
      </c>
      <c r="G38" s="125" t="s">
        <v>61</v>
      </c>
      <c r="H38" s="125" t="s">
        <v>62</v>
      </c>
      <c r="I38" s="125" t="s">
        <v>63</v>
      </c>
      <c r="J38" s="125" t="s">
        <v>64</v>
      </c>
      <c r="K38" s="125" t="s">
        <v>65</v>
      </c>
      <c r="L38" s="125" t="s">
        <v>66</v>
      </c>
      <c r="M38" s="125" t="s">
        <v>67</v>
      </c>
      <c r="N38" s="125" t="s">
        <v>68</v>
      </c>
      <c r="O38" s="125" t="s">
        <v>69</v>
      </c>
      <c r="P38" s="125" t="s">
        <v>70</v>
      </c>
      <c r="Q38" s="126" t="s">
        <v>71</v>
      </c>
      <c r="R38" s="126" t="s">
        <v>225</v>
      </c>
      <c r="S38" s="139" t="s">
        <v>4</v>
      </c>
      <c r="T38" s="21"/>
      <c r="U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67</v>
      </c>
      <c r="B39" s="11" t="str">
        <f aca="true" t="shared" si="6" ref="B39:B46">+B7</f>
        <v>Colmena Golden Cross</v>
      </c>
      <c r="C39" s="23">
        <v>64019</v>
      </c>
      <c r="D39" s="23">
        <v>12223</v>
      </c>
      <c r="E39" s="23">
        <v>6898</v>
      </c>
      <c r="F39" s="23">
        <v>6003</v>
      </c>
      <c r="G39" s="23">
        <v>5879</v>
      </c>
      <c r="H39" s="23">
        <v>5525</v>
      </c>
      <c r="I39" s="23">
        <v>5753</v>
      </c>
      <c r="J39" s="23">
        <v>5086</v>
      </c>
      <c r="K39" s="23">
        <v>3915</v>
      </c>
      <c r="L39" s="23">
        <v>2943</v>
      </c>
      <c r="M39" s="23">
        <v>1707</v>
      </c>
      <c r="N39" s="23">
        <v>865</v>
      </c>
      <c r="O39" s="23">
        <v>521</v>
      </c>
      <c r="P39" s="23">
        <v>249</v>
      </c>
      <c r="Q39" s="23">
        <v>151</v>
      </c>
      <c r="R39" s="23"/>
      <c r="S39" s="26">
        <f aca="true" t="shared" si="7" ref="S39:S46">SUM(C39:R39)</f>
        <v>121737</v>
      </c>
      <c r="T39" s="21"/>
      <c r="U39" s="13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70</v>
      </c>
      <c r="B40" s="11" t="str">
        <f t="shared" si="6"/>
        <v>Normédica</v>
      </c>
      <c r="C40" s="23">
        <v>11943</v>
      </c>
      <c r="D40" s="23">
        <v>1869</v>
      </c>
      <c r="E40" s="23">
        <v>1318</v>
      </c>
      <c r="F40" s="23">
        <v>1594</v>
      </c>
      <c r="G40" s="23">
        <v>1806</v>
      </c>
      <c r="H40" s="23">
        <v>1732</v>
      </c>
      <c r="I40" s="23">
        <v>1463</v>
      </c>
      <c r="J40" s="23">
        <v>947</v>
      </c>
      <c r="K40" s="23">
        <v>481</v>
      </c>
      <c r="L40" s="23">
        <v>208</v>
      </c>
      <c r="M40" s="23">
        <v>91</v>
      </c>
      <c r="N40" s="23">
        <v>35</v>
      </c>
      <c r="O40" s="23">
        <v>33</v>
      </c>
      <c r="P40" s="23">
        <v>13</v>
      </c>
      <c r="Q40" s="23">
        <v>8</v>
      </c>
      <c r="R40" s="23"/>
      <c r="S40" s="26">
        <f t="shared" si="7"/>
        <v>23541</v>
      </c>
      <c r="T40" s="21"/>
      <c r="U40" s="13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78</v>
      </c>
      <c r="B41" s="11" t="str">
        <f t="shared" si="6"/>
        <v>ING Salud S.A.</v>
      </c>
      <c r="C41" s="23">
        <v>80162</v>
      </c>
      <c r="D41" s="23">
        <v>13774</v>
      </c>
      <c r="E41" s="23">
        <v>7577</v>
      </c>
      <c r="F41" s="23">
        <v>6678</v>
      </c>
      <c r="G41" s="23">
        <v>7462</v>
      </c>
      <c r="H41" s="23">
        <v>8150</v>
      </c>
      <c r="I41" s="23">
        <v>7840</v>
      </c>
      <c r="J41" s="23">
        <v>6552</v>
      </c>
      <c r="K41" s="23">
        <v>4864</v>
      </c>
      <c r="L41" s="23">
        <v>3134</v>
      </c>
      <c r="M41" s="23">
        <v>1607</v>
      </c>
      <c r="N41" s="23">
        <v>773</v>
      </c>
      <c r="O41" s="23">
        <v>526</v>
      </c>
      <c r="P41" s="23">
        <v>254</v>
      </c>
      <c r="Q41" s="23">
        <v>196</v>
      </c>
      <c r="R41" s="23"/>
      <c r="S41" s="26">
        <f t="shared" si="7"/>
        <v>149549</v>
      </c>
      <c r="T41" s="21"/>
      <c r="U41" s="13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80</v>
      </c>
      <c r="B42" s="11" t="str">
        <f t="shared" si="6"/>
        <v>Vida Tres</v>
      </c>
      <c r="C42" s="23">
        <v>20804</v>
      </c>
      <c r="D42" s="23">
        <v>3832</v>
      </c>
      <c r="E42" s="23">
        <v>1961</v>
      </c>
      <c r="F42" s="23">
        <v>1732</v>
      </c>
      <c r="G42" s="23">
        <v>1964</v>
      </c>
      <c r="H42" s="23">
        <v>1971</v>
      </c>
      <c r="I42" s="23">
        <v>1732</v>
      </c>
      <c r="J42" s="23">
        <v>1371</v>
      </c>
      <c r="K42" s="23">
        <v>1134</v>
      </c>
      <c r="L42" s="23">
        <v>847</v>
      </c>
      <c r="M42" s="23">
        <v>552</v>
      </c>
      <c r="N42" s="23">
        <v>422</v>
      </c>
      <c r="O42" s="23">
        <v>284</v>
      </c>
      <c r="P42" s="23">
        <v>146</v>
      </c>
      <c r="Q42" s="23">
        <v>87</v>
      </c>
      <c r="R42" s="23"/>
      <c r="S42" s="26">
        <f t="shared" si="7"/>
        <v>38839</v>
      </c>
      <c r="T42" s="21"/>
      <c r="U42" s="13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81</v>
      </c>
      <c r="B43" s="11" t="str">
        <f t="shared" si="6"/>
        <v>Ferrosalud</v>
      </c>
      <c r="C43" s="23">
        <v>3811</v>
      </c>
      <c r="D43" s="23">
        <v>563</v>
      </c>
      <c r="E43" s="23">
        <v>263</v>
      </c>
      <c r="F43" s="23">
        <v>302</v>
      </c>
      <c r="G43" s="23">
        <v>338</v>
      </c>
      <c r="H43" s="23">
        <v>413</v>
      </c>
      <c r="I43" s="23">
        <v>343</v>
      </c>
      <c r="J43" s="23">
        <v>348</v>
      </c>
      <c r="K43" s="23">
        <v>427</v>
      </c>
      <c r="L43" s="23">
        <v>258</v>
      </c>
      <c r="M43" s="23">
        <v>114</v>
      </c>
      <c r="N43" s="23">
        <v>43</v>
      </c>
      <c r="O43" s="23">
        <v>18</v>
      </c>
      <c r="P43" s="23">
        <v>6</v>
      </c>
      <c r="Q43" s="23">
        <v>4</v>
      </c>
      <c r="R43" s="23"/>
      <c r="S43" s="26">
        <f>SUM(C43:R43)</f>
        <v>7251</v>
      </c>
      <c r="T43" s="21"/>
      <c r="U43" s="13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88</v>
      </c>
      <c r="B44" s="11" t="str">
        <f t="shared" si="6"/>
        <v>Mas Vida</v>
      </c>
      <c r="C44" s="23">
        <v>43377</v>
      </c>
      <c r="D44" s="23">
        <v>6027</v>
      </c>
      <c r="E44" s="23">
        <v>3486</v>
      </c>
      <c r="F44" s="23">
        <v>3820</v>
      </c>
      <c r="G44" s="23">
        <v>4035</v>
      </c>
      <c r="H44" s="23">
        <v>3532</v>
      </c>
      <c r="I44" s="23">
        <v>2815</v>
      </c>
      <c r="J44" s="23">
        <v>1835</v>
      </c>
      <c r="K44" s="23">
        <v>953</v>
      </c>
      <c r="L44" s="23">
        <v>465</v>
      </c>
      <c r="M44" s="23">
        <v>286</v>
      </c>
      <c r="N44" s="23">
        <v>125</v>
      </c>
      <c r="O44" s="23">
        <v>101</v>
      </c>
      <c r="P44" s="23">
        <v>59</v>
      </c>
      <c r="Q44" s="23">
        <v>49</v>
      </c>
      <c r="R44" s="23"/>
      <c r="S44" s="26">
        <f t="shared" si="7"/>
        <v>70965</v>
      </c>
      <c r="T44" s="21"/>
      <c r="U44" s="1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>
        <v>99</v>
      </c>
      <c r="B45" s="11" t="str">
        <f t="shared" si="6"/>
        <v>Isapre Banmédica</v>
      </c>
      <c r="C45" s="23">
        <v>91617</v>
      </c>
      <c r="D45" s="23">
        <v>16082</v>
      </c>
      <c r="E45" s="23">
        <v>8983</v>
      </c>
      <c r="F45" s="23">
        <v>8027</v>
      </c>
      <c r="G45" s="23">
        <v>9382</v>
      </c>
      <c r="H45" s="23">
        <v>9968</v>
      </c>
      <c r="I45" s="23">
        <v>9463</v>
      </c>
      <c r="J45" s="23">
        <v>7115</v>
      </c>
      <c r="K45" s="23">
        <v>5136</v>
      </c>
      <c r="L45" s="23">
        <v>3681</v>
      </c>
      <c r="M45" s="23">
        <v>2069</v>
      </c>
      <c r="N45" s="23">
        <v>1303</v>
      </c>
      <c r="O45" s="23">
        <v>907</v>
      </c>
      <c r="P45" s="23">
        <v>518</v>
      </c>
      <c r="Q45" s="23">
        <v>412</v>
      </c>
      <c r="R45" s="23"/>
      <c r="S45" s="26">
        <f t="shared" si="7"/>
        <v>174663</v>
      </c>
      <c r="T45" s="21"/>
      <c r="U45" s="1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1.25">
      <c r="A46" s="4">
        <v>107</v>
      </c>
      <c r="B46" s="11" t="str">
        <f t="shared" si="6"/>
        <v>Consalud S.A.</v>
      </c>
      <c r="C46" s="23">
        <v>98852</v>
      </c>
      <c r="D46" s="23">
        <v>20004</v>
      </c>
      <c r="E46" s="23">
        <v>11776</v>
      </c>
      <c r="F46" s="23">
        <v>10396</v>
      </c>
      <c r="G46" s="23">
        <v>11820</v>
      </c>
      <c r="H46" s="23">
        <v>14190</v>
      </c>
      <c r="I46" s="23">
        <v>13750</v>
      </c>
      <c r="J46" s="23">
        <v>10874</v>
      </c>
      <c r="K46" s="23">
        <v>7426</v>
      </c>
      <c r="L46" s="23">
        <v>4315</v>
      </c>
      <c r="M46" s="23">
        <v>2441</v>
      </c>
      <c r="N46" s="23">
        <v>1411</v>
      </c>
      <c r="O46" s="23">
        <v>1000</v>
      </c>
      <c r="P46" s="23">
        <v>542</v>
      </c>
      <c r="Q46" s="23">
        <v>461</v>
      </c>
      <c r="R46" s="23"/>
      <c r="S46" s="26">
        <f t="shared" si="7"/>
        <v>209258</v>
      </c>
      <c r="T46" s="21"/>
      <c r="U46" s="1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2:256" ht="11.25">
      <c r="B48" s="11" t="s">
        <v>46</v>
      </c>
      <c r="C48" s="26">
        <f aca="true" t="shared" si="8" ref="C48:S48">SUM(C39:C47)</f>
        <v>414585</v>
      </c>
      <c r="D48" s="26">
        <f t="shared" si="8"/>
        <v>74374</v>
      </c>
      <c r="E48" s="26">
        <f t="shared" si="8"/>
        <v>42262</v>
      </c>
      <c r="F48" s="26">
        <f t="shared" si="8"/>
        <v>38552</v>
      </c>
      <c r="G48" s="26">
        <f t="shared" si="8"/>
        <v>42686</v>
      </c>
      <c r="H48" s="26">
        <f t="shared" si="8"/>
        <v>45481</v>
      </c>
      <c r="I48" s="26">
        <f t="shared" si="8"/>
        <v>43159</v>
      </c>
      <c r="J48" s="26">
        <f t="shared" si="8"/>
        <v>34128</v>
      </c>
      <c r="K48" s="26">
        <f t="shared" si="8"/>
        <v>24336</v>
      </c>
      <c r="L48" s="26">
        <f t="shared" si="8"/>
        <v>15851</v>
      </c>
      <c r="M48" s="26">
        <f t="shared" si="8"/>
        <v>8867</v>
      </c>
      <c r="N48" s="26">
        <f t="shared" si="8"/>
        <v>4977</v>
      </c>
      <c r="O48" s="26">
        <f t="shared" si="8"/>
        <v>3390</v>
      </c>
      <c r="P48" s="26">
        <f t="shared" si="8"/>
        <v>1787</v>
      </c>
      <c r="Q48" s="26">
        <f t="shared" si="8"/>
        <v>1368</v>
      </c>
      <c r="R48" s="26">
        <f t="shared" si="8"/>
        <v>0</v>
      </c>
      <c r="S48" s="26">
        <f t="shared" si="8"/>
        <v>795803</v>
      </c>
      <c r="T48" s="21">
        <v>0</v>
      </c>
      <c r="U48" s="26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62</v>
      </c>
      <c r="B50" s="11" t="str">
        <f aca="true" t="shared" si="9" ref="B50:B55">+B18</f>
        <v>San Lorenzo</v>
      </c>
      <c r="C50" s="23">
        <v>1020</v>
      </c>
      <c r="D50" s="23">
        <v>345</v>
      </c>
      <c r="E50" s="23">
        <v>62</v>
      </c>
      <c r="F50" s="23">
        <v>99</v>
      </c>
      <c r="G50" s="23">
        <v>112</v>
      </c>
      <c r="H50" s="23">
        <v>190</v>
      </c>
      <c r="I50" s="23">
        <v>321</v>
      </c>
      <c r="J50" s="23">
        <v>327</v>
      </c>
      <c r="K50" s="23">
        <v>196</v>
      </c>
      <c r="L50" s="23">
        <v>66</v>
      </c>
      <c r="M50" s="23">
        <v>39</v>
      </c>
      <c r="N50" s="23">
        <v>19</v>
      </c>
      <c r="O50" s="23">
        <v>20</v>
      </c>
      <c r="P50" s="23">
        <v>25</v>
      </c>
      <c r="Q50" s="23">
        <v>21</v>
      </c>
      <c r="R50" s="23"/>
      <c r="S50" s="26">
        <f aca="true" t="shared" si="10" ref="S50:S55">SUM(C50:R50)</f>
        <v>2862</v>
      </c>
      <c r="T50" s="21"/>
      <c r="U50" s="13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63</v>
      </c>
      <c r="B51" s="11" t="str">
        <f t="shared" si="9"/>
        <v>Fusat Ltda.</v>
      </c>
      <c r="C51" s="23">
        <v>5200</v>
      </c>
      <c r="D51" s="23">
        <v>1347</v>
      </c>
      <c r="E51" s="23">
        <v>709</v>
      </c>
      <c r="F51" s="23">
        <v>510</v>
      </c>
      <c r="G51" s="23">
        <v>582</v>
      </c>
      <c r="H51" s="23">
        <v>737</v>
      </c>
      <c r="I51" s="23">
        <v>924</v>
      </c>
      <c r="J51" s="23">
        <v>1324</v>
      </c>
      <c r="K51" s="23">
        <v>1319</v>
      </c>
      <c r="L51" s="23">
        <v>975</v>
      </c>
      <c r="M51" s="23">
        <v>557</v>
      </c>
      <c r="N51" s="23">
        <v>269</v>
      </c>
      <c r="O51" s="23">
        <v>200</v>
      </c>
      <c r="P51" s="23">
        <v>122</v>
      </c>
      <c r="Q51" s="23">
        <v>112</v>
      </c>
      <c r="R51" s="23"/>
      <c r="S51" s="26">
        <f t="shared" si="10"/>
        <v>14887</v>
      </c>
      <c r="T51" s="21"/>
      <c r="U51" s="13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65</v>
      </c>
      <c r="B52" s="11" t="str">
        <f t="shared" si="9"/>
        <v>Chuquicamata</v>
      </c>
      <c r="C52" s="23">
        <v>6780</v>
      </c>
      <c r="D52" s="23">
        <v>1509</v>
      </c>
      <c r="E52" s="23">
        <v>289</v>
      </c>
      <c r="F52" s="23">
        <v>561</v>
      </c>
      <c r="G52" s="23">
        <v>857</v>
      </c>
      <c r="H52" s="23">
        <v>1300</v>
      </c>
      <c r="I52" s="23">
        <v>1497</v>
      </c>
      <c r="J52" s="23">
        <v>1347</v>
      </c>
      <c r="K52" s="23">
        <v>947</v>
      </c>
      <c r="L52" s="23">
        <v>534</v>
      </c>
      <c r="M52" s="23">
        <v>265</v>
      </c>
      <c r="N52" s="23">
        <v>154</v>
      </c>
      <c r="O52" s="23">
        <v>151</v>
      </c>
      <c r="P52" s="23">
        <v>107</v>
      </c>
      <c r="Q52" s="23">
        <v>71</v>
      </c>
      <c r="R52" s="23"/>
      <c r="S52" s="26">
        <f t="shared" si="10"/>
        <v>16369</v>
      </c>
      <c r="T52" s="21"/>
      <c r="U52" s="13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68</v>
      </c>
      <c r="B53" s="11" t="str">
        <f t="shared" si="9"/>
        <v>Río Blanco</v>
      </c>
      <c r="C53" s="23">
        <v>1022</v>
      </c>
      <c r="D53" s="23">
        <v>252</v>
      </c>
      <c r="E53" s="23">
        <v>59</v>
      </c>
      <c r="F53" s="23">
        <v>153</v>
      </c>
      <c r="G53" s="23">
        <v>156</v>
      </c>
      <c r="H53" s="23">
        <v>167</v>
      </c>
      <c r="I53" s="23">
        <v>209</v>
      </c>
      <c r="J53" s="23">
        <v>184</v>
      </c>
      <c r="K53" s="23">
        <v>191</v>
      </c>
      <c r="L53" s="23">
        <v>135</v>
      </c>
      <c r="M53" s="23">
        <v>59</v>
      </c>
      <c r="N53" s="23">
        <v>28</v>
      </c>
      <c r="O53" s="23">
        <v>23</v>
      </c>
      <c r="P53" s="23">
        <v>19</v>
      </c>
      <c r="Q53" s="23">
        <v>25</v>
      </c>
      <c r="R53" s="23"/>
      <c r="S53" s="26">
        <f t="shared" si="10"/>
        <v>2682</v>
      </c>
      <c r="T53" s="21"/>
      <c r="U53" s="13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76</v>
      </c>
      <c r="B54" s="11" t="str">
        <f t="shared" si="9"/>
        <v>Isapre Fundación</v>
      </c>
      <c r="C54" s="23">
        <v>3161</v>
      </c>
      <c r="D54" s="23">
        <v>756</v>
      </c>
      <c r="E54" s="23">
        <v>269</v>
      </c>
      <c r="F54" s="23">
        <v>166</v>
      </c>
      <c r="G54" s="23">
        <v>257</v>
      </c>
      <c r="H54" s="23">
        <v>319</v>
      </c>
      <c r="I54" s="23">
        <v>361</v>
      </c>
      <c r="J54" s="23">
        <v>450</v>
      </c>
      <c r="K54" s="23">
        <v>560</v>
      </c>
      <c r="L54" s="23">
        <v>497</v>
      </c>
      <c r="M54" s="23">
        <v>363</v>
      </c>
      <c r="N54" s="23">
        <v>262</v>
      </c>
      <c r="O54" s="23">
        <v>253</v>
      </c>
      <c r="P54" s="23">
        <v>185</v>
      </c>
      <c r="Q54" s="23">
        <v>123</v>
      </c>
      <c r="R54" s="23"/>
      <c r="S54" s="26">
        <f t="shared" si="10"/>
        <v>7982</v>
      </c>
      <c r="T54" s="21"/>
      <c r="U54" s="13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94</v>
      </c>
      <c r="B55" s="11" t="str">
        <f t="shared" si="9"/>
        <v>Cruz del Norte</v>
      </c>
      <c r="C55" s="23">
        <v>874</v>
      </c>
      <c r="D55" s="23">
        <v>68</v>
      </c>
      <c r="E55" s="23">
        <v>66</v>
      </c>
      <c r="F55" s="23">
        <v>101</v>
      </c>
      <c r="G55" s="23">
        <v>127</v>
      </c>
      <c r="H55" s="23">
        <v>163</v>
      </c>
      <c r="I55" s="23">
        <v>156</v>
      </c>
      <c r="J55" s="23">
        <v>123</v>
      </c>
      <c r="K55" s="23">
        <v>91</v>
      </c>
      <c r="L55" s="23">
        <v>31</v>
      </c>
      <c r="M55" s="23">
        <v>14</v>
      </c>
      <c r="N55" s="23">
        <v>10</v>
      </c>
      <c r="O55" s="23">
        <v>6</v>
      </c>
      <c r="P55" s="23">
        <v>4</v>
      </c>
      <c r="Q55" s="23"/>
      <c r="R55" s="23"/>
      <c r="S55" s="26">
        <f t="shared" si="10"/>
        <v>1834</v>
      </c>
      <c r="T55" s="21"/>
      <c r="U55" s="13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1"/>
      <c r="B57" s="11" t="s">
        <v>52</v>
      </c>
      <c r="C57" s="26">
        <f aca="true" t="shared" si="11" ref="C57:S57">SUM(C50:C55)</f>
        <v>18057</v>
      </c>
      <c r="D57" s="26">
        <f t="shared" si="11"/>
        <v>4277</v>
      </c>
      <c r="E57" s="26">
        <f t="shared" si="11"/>
        <v>1454</v>
      </c>
      <c r="F57" s="26">
        <f t="shared" si="11"/>
        <v>1590</v>
      </c>
      <c r="G57" s="26">
        <f t="shared" si="11"/>
        <v>2091</v>
      </c>
      <c r="H57" s="26">
        <f t="shared" si="11"/>
        <v>2876</v>
      </c>
      <c r="I57" s="26">
        <f t="shared" si="11"/>
        <v>3468</v>
      </c>
      <c r="J57" s="26">
        <f t="shared" si="11"/>
        <v>3755</v>
      </c>
      <c r="K57" s="26">
        <f t="shared" si="11"/>
        <v>3304</v>
      </c>
      <c r="L57" s="26">
        <f t="shared" si="11"/>
        <v>2238</v>
      </c>
      <c r="M57" s="26">
        <f t="shared" si="11"/>
        <v>1297</v>
      </c>
      <c r="N57" s="26">
        <f t="shared" si="11"/>
        <v>742</v>
      </c>
      <c r="O57" s="26">
        <f t="shared" si="11"/>
        <v>653</v>
      </c>
      <c r="P57" s="26">
        <f t="shared" si="11"/>
        <v>462</v>
      </c>
      <c r="Q57" s="26">
        <f t="shared" si="11"/>
        <v>352</v>
      </c>
      <c r="R57" s="26">
        <f t="shared" si="11"/>
        <v>0</v>
      </c>
      <c r="S57" s="26">
        <f t="shared" si="11"/>
        <v>46616</v>
      </c>
      <c r="T57" s="21">
        <v>0</v>
      </c>
      <c r="U57" s="26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1"/>
      <c r="U58" s="26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15"/>
      <c r="B59" s="15" t="s">
        <v>53</v>
      </c>
      <c r="C59" s="26">
        <f aca="true" t="shared" si="12" ref="C59:S59">C48+C57</f>
        <v>432642</v>
      </c>
      <c r="D59" s="26">
        <f t="shared" si="12"/>
        <v>78651</v>
      </c>
      <c r="E59" s="26">
        <f t="shared" si="12"/>
        <v>43716</v>
      </c>
      <c r="F59" s="26">
        <f t="shared" si="12"/>
        <v>40142</v>
      </c>
      <c r="G59" s="26">
        <f t="shared" si="12"/>
        <v>44777</v>
      </c>
      <c r="H59" s="26">
        <f t="shared" si="12"/>
        <v>48357</v>
      </c>
      <c r="I59" s="26">
        <f t="shared" si="12"/>
        <v>46627</v>
      </c>
      <c r="J59" s="26">
        <f t="shared" si="12"/>
        <v>37883</v>
      </c>
      <c r="K59" s="26">
        <f t="shared" si="12"/>
        <v>27640</v>
      </c>
      <c r="L59" s="26">
        <f t="shared" si="12"/>
        <v>18089</v>
      </c>
      <c r="M59" s="26">
        <f t="shared" si="12"/>
        <v>10164</v>
      </c>
      <c r="N59" s="26">
        <f t="shared" si="12"/>
        <v>5719</v>
      </c>
      <c r="O59" s="26">
        <f t="shared" si="12"/>
        <v>4043</v>
      </c>
      <c r="P59" s="26">
        <f t="shared" si="12"/>
        <v>2249</v>
      </c>
      <c r="Q59" s="26">
        <f t="shared" si="12"/>
        <v>1720</v>
      </c>
      <c r="R59" s="26">
        <f t="shared" si="12"/>
        <v>0</v>
      </c>
      <c r="S59" s="26">
        <f t="shared" si="12"/>
        <v>842419</v>
      </c>
      <c r="T59" s="21">
        <v>0</v>
      </c>
      <c r="U59" s="26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2" thickBot="1">
      <c r="A61" s="27"/>
      <c r="B61" s="27" t="s">
        <v>54</v>
      </c>
      <c r="C61" s="51">
        <f aca="true" t="shared" si="13" ref="C61:R61">(C59/$S59)</f>
        <v>0.5135710376902706</v>
      </c>
      <c r="D61" s="51">
        <f t="shared" si="13"/>
        <v>0.09336327884342589</v>
      </c>
      <c r="E61" s="51">
        <f t="shared" si="13"/>
        <v>0.051893416459030485</v>
      </c>
      <c r="F61" s="51">
        <f t="shared" si="13"/>
        <v>0.04765087207197369</v>
      </c>
      <c r="G61" s="51">
        <f t="shared" si="13"/>
        <v>0.05315288472838338</v>
      </c>
      <c r="H61" s="51">
        <f t="shared" si="13"/>
        <v>0.05740255146192097</v>
      </c>
      <c r="I61" s="51">
        <f t="shared" si="13"/>
        <v>0.05534894155996007</v>
      </c>
      <c r="J61" s="51">
        <f t="shared" si="13"/>
        <v>0.044969308621956534</v>
      </c>
      <c r="K61" s="51">
        <f t="shared" si="13"/>
        <v>0.03281027612150248</v>
      </c>
      <c r="L61" s="51">
        <f t="shared" si="13"/>
        <v>0.021472687581832794</v>
      </c>
      <c r="M61" s="51">
        <f t="shared" si="13"/>
        <v>0.012065254938456992</v>
      </c>
      <c r="N61" s="51">
        <f t="shared" si="13"/>
        <v>0.0067887832539389546</v>
      </c>
      <c r="O61" s="51">
        <f t="shared" si="13"/>
        <v>0.004799274470305157</v>
      </c>
      <c r="P61" s="51">
        <f t="shared" si="13"/>
        <v>0.002669692872549171</v>
      </c>
      <c r="Q61" s="51">
        <f t="shared" si="13"/>
        <v>0.0020417393244929185</v>
      </c>
      <c r="R61" s="51">
        <f t="shared" si="13"/>
        <v>0</v>
      </c>
      <c r="S61" s="51">
        <f>SUM(C61:Q61)</f>
        <v>1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2:256" ht="11.25">
      <c r="B62" s="11" t="str">
        <f>+'Cartera masculina por edad'!B30</f>
        <v>Fuente: Superintendencia de Salud, Archivo Maestro de Beneficiarios.</v>
      </c>
      <c r="C62" s="13"/>
      <c r="D62" s="13"/>
      <c r="E62" s="50"/>
      <c r="F62" s="13"/>
      <c r="G62" s="13"/>
      <c r="H62" s="13"/>
      <c r="I62" s="13"/>
      <c r="J62" s="13"/>
      <c r="K62" s="53" t="s">
        <v>1</v>
      </c>
      <c r="L62" s="53" t="s">
        <v>1</v>
      </c>
      <c r="M62" s="53" t="s">
        <v>1</v>
      </c>
      <c r="N62" s="53" t="s">
        <v>1</v>
      </c>
      <c r="O62" s="13"/>
      <c r="P62" s="13"/>
      <c r="Q62" s="53" t="s">
        <v>1</v>
      </c>
      <c r="R62" s="53"/>
      <c r="S62" s="107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2:256" ht="11.25">
      <c r="B63" s="11" t="str">
        <f>+'Cartera masculina por edad'!B31</f>
        <v>(*) Son aquellos datos que no presentan información en el campo edad.</v>
      </c>
      <c r="C63" s="4"/>
      <c r="D63" s="4"/>
      <c r="E63" s="4"/>
      <c r="F63" s="4"/>
      <c r="G63" s="4"/>
      <c r="H63" s="4"/>
      <c r="I63" s="4"/>
      <c r="J63" s="4"/>
      <c r="K63" s="11" t="s">
        <v>1</v>
      </c>
      <c r="L63" s="11" t="s">
        <v>1</v>
      </c>
      <c r="M63" s="11" t="s">
        <v>1</v>
      </c>
      <c r="N63" s="11" t="s">
        <v>1</v>
      </c>
      <c r="O63" s="4"/>
      <c r="P63" s="4"/>
      <c r="Q63" s="11" t="s">
        <v>1</v>
      </c>
      <c r="R63" s="11"/>
      <c r="S63" s="11" t="s">
        <v>1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3:256" ht="11.25">
      <c r="C64" s="4"/>
      <c r="D64" s="4"/>
      <c r="E64" s="4"/>
      <c r="F64" s="4"/>
      <c r="G64" s="4"/>
      <c r="H64" s="4"/>
      <c r="I64" s="4"/>
      <c r="J64" s="4"/>
      <c r="K64" s="11"/>
      <c r="L64" s="11"/>
      <c r="M64" s="11"/>
      <c r="N64" s="11"/>
      <c r="O64" s="4"/>
      <c r="P64" s="4"/>
      <c r="Q64" s="11"/>
      <c r="R64" s="11"/>
      <c r="S64" s="1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150" t="s">
        <v>234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2:256" ht="13.5">
      <c r="B66" s="151" t="s">
        <v>79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2:256" ht="13.5">
      <c r="B67" s="151" t="s">
        <v>263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2" thickBo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112" t="s">
        <v>1</v>
      </c>
      <c r="B69" s="112" t="s">
        <v>1</v>
      </c>
      <c r="C69" s="160" t="s">
        <v>56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38"/>
      <c r="S69" s="138"/>
      <c r="T69" s="21"/>
      <c r="U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120" t="s">
        <v>39</v>
      </c>
      <c r="B70" s="120" t="s">
        <v>40</v>
      </c>
      <c r="C70" s="125" t="s">
        <v>57</v>
      </c>
      <c r="D70" s="125" t="s">
        <v>58</v>
      </c>
      <c r="E70" s="125" t="s">
        <v>59</v>
      </c>
      <c r="F70" s="125" t="s">
        <v>60</v>
      </c>
      <c r="G70" s="125" t="s">
        <v>61</v>
      </c>
      <c r="H70" s="125" t="s">
        <v>62</v>
      </c>
      <c r="I70" s="125" t="s">
        <v>63</v>
      </c>
      <c r="J70" s="125" t="s">
        <v>64</v>
      </c>
      <c r="K70" s="125" t="s">
        <v>65</v>
      </c>
      <c r="L70" s="125" t="s">
        <v>66</v>
      </c>
      <c r="M70" s="125" t="s">
        <v>67</v>
      </c>
      <c r="N70" s="125" t="s">
        <v>68</v>
      </c>
      <c r="O70" s="125" t="s">
        <v>69</v>
      </c>
      <c r="P70" s="125" t="s">
        <v>70</v>
      </c>
      <c r="Q70" s="126" t="s">
        <v>71</v>
      </c>
      <c r="R70" s="126" t="s">
        <v>225</v>
      </c>
      <c r="S70" s="139" t="s">
        <v>4</v>
      </c>
      <c r="T70" s="21"/>
      <c r="U70" s="21"/>
      <c r="V70" s="56" t="s">
        <v>80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67</v>
      </c>
      <c r="B71" s="11" t="str">
        <f aca="true" t="shared" si="14" ref="B71:B78">+B39</f>
        <v>Colmena Golden Cross</v>
      </c>
      <c r="C71" s="26">
        <f aca="true" t="shared" si="15" ref="C71:R71">C7+C39</f>
        <v>64153</v>
      </c>
      <c r="D71" s="26">
        <f t="shared" si="15"/>
        <v>14259</v>
      </c>
      <c r="E71" s="26">
        <f t="shared" si="15"/>
        <v>20737</v>
      </c>
      <c r="F71" s="26">
        <f t="shared" si="15"/>
        <v>22032</v>
      </c>
      <c r="G71" s="26">
        <f t="shared" si="15"/>
        <v>17897</v>
      </c>
      <c r="H71" s="26">
        <f t="shared" si="15"/>
        <v>14709</v>
      </c>
      <c r="I71" s="26">
        <f t="shared" si="15"/>
        <v>14305</v>
      </c>
      <c r="J71" s="26">
        <f t="shared" si="15"/>
        <v>12610</v>
      </c>
      <c r="K71" s="26">
        <f t="shared" si="15"/>
        <v>9701</v>
      </c>
      <c r="L71" s="26">
        <f t="shared" si="15"/>
        <v>6780</v>
      </c>
      <c r="M71" s="26">
        <f t="shared" si="15"/>
        <v>3978</v>
      </c>
      <c r="N71" s="26">
        <f t="shared" si="15"/>
        <v>2086</v>
      </c>
      <c r="O71" s="26">
        <f t="shared" si="15"/>
        <v>1300</v>
      </c>
      <c r="P71" s="26">
        <f t="shared" si="15"/>
        <v>725</v>
      </c>
      <c r="Q71" s="26">
        <f t="shared" si="15"/>
        <v>408</v>
      </c>
      <c r="R71" s="26">
        <f t="shared" si="15"/>
        <v>0</v>
      </c>
      <c r="S71" s="26">
        <f aca="true" t="shared" si="16" ref="S71:S78">SUM(C71:R71)</f>
        <v>205680</v>
      </c>
      <c r="T71" s="21"/>
      <c r="U71" s="26"/>
      <c r="V71" s="21">
        <f aca="true" t="shared" si="17" ref="V71:V78">+S71-C71</f>
        <v>141527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70</v>
      </c>
      <c r="B72" s="11" t="str">
        <f t="shared" si="14"/>
        <v>Normédica</v>
      </c>
      <c r="C72" s="26">
        <f aca="true" t="shared" si="18" ref="C72:R72">C8+C40</f>
        <v>11981</v>
      </c>
      <c r="D72" s="26">
        <f t="shared" si="18"/>
        <v>2166</v>
      </c>
      <c r="E72" s="26">
        <f t="shared" si="18"/>
        <v>2165</v>
      </c>
      <c r="F72" s="26">
        <f t="shared" si="18"/>
        <v>2705</v>
      </c>
      <c r="G72" s="26">
        <f t="shared" si="18"/>
        <v>2855</v>
      </c>
      <c r="H72" s="26">
        <f t="shared" si="18"/>
        <v>2527</v>
      </c>
      <c r="I72" s="26">
        <f t="shared" si="18"/>
        <v>2194</v>
      </c>
      <c r="J72" s="26">
        <f t="shared" si="18"/>
        <v>1607</v>
      </c>
      <c r="K72" s="26">
        <f t="shared" si="18"/>
        <v>996</v>
      </c>
      <c r="L72" s="26">
        <f t="shared" si="18"/>
        <v>438</v>
      </c>
      <c r="M72" s="26">
        <f t="shared" si="18"/>
        <v>179</v>
      </c>
      <c r="N72" s="26">
        <f t="shared" si="18"/>
        <v>69</v>
      </c>
      <c r="O72" s="26">
        <f t="shared" si="18"/>
        <v>58</v>
      </c>
      <c r="P72" s="26">
        <f t="shared" si="18"/>
        <v>20</v>
      </c>
      <c r="Q72" s="26">
        <f t="shared" si="18"/>
        <v>11</v>
      </c>
      <c r="R72" s="26">
        <f t="shared" si="18"/>
        <v>0</v>
      </c>
      <c r="S72" s="26">
        <f t="shared" si="16"/>
        <v>29971</v>
      </c>
      <c r="T72" s="21"/>
      <c r="U72" s="26"/>
      <c r="V72" s="21">
        <f t="shared" si="17"/>
        <v>17990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78</v>
      </c>
      <c r="B73" s="11" t="str">
        <f t="shared" si="14"/>
        <v>ING Salud S.A.</v>
      </c>
      <c r="C73" s="26">
        <f aca="true" t="shared" si="19" ref="C73:R73">C9+C41</f>
        <v>80766</v>
      </c>
      <c r="D73" s="26">
        <f t="shared" si="19"/>
        <v>18273</v>
      </c>
      <c r="E73" s="26">
        <f t="shared" si="19"/>
        <v>21341</v>
      </c>
      <c r="F73" s="26">
        <f t="shared" si="19"/>
        <v>23771</v>
      </c>
      <c r="G73" s="26">
        <f t="shared" si="19"/>
        <v>23061</v>
      </c>
      <c r="H73" s="26">
        <f t="shared" si="19"/>
        <v>21554</v>
      </c>
      <c r="I73" s="26">
        <f t="shared" si="19"/>
        <v>20006</v>
      </c>
      <c r="J73" s="26">
        <f t="shared" si="19"/>
        <v>16567</v>
      </c>
      <c r="K73" s="26">
        <f t="shared" si="19"/>
        <v>12098</v>
      </c>
      <c r="L73" s="26">
        <f t="shared" si="19"/>
        <v>8002</v>
      </c>
      <c r="M73" s="26">
        <f t="shared" si="19"/>
        <v>3955</v>
      </c>
      <c r="N73" s="26">
        <f t="shared" si="19"/>
        <v>2223</v>
      </c>
      <c r="O73" s="26">
        <f t="shared" si="19"/>
        <v>1252</v>
      </c>
      <c r="P73" s="26">
        <f t="shared" si="19"/>
        <v>587</v>
      </c>
      <c r="Q73" s="26">
        <f t="shared" si="19"/>
        <v>363</v>
      </c>
      <c r="R73" s="26">
        <f t="shared" si="19"/>
        <v>0</v>
      </c>
      <c r="S73" s="26">
        <f t="shared" si="16"/>
        <v>253819</v>
      </c>
      <c r="T73" s="21"/>
      <c r="U73" s="26"/>
      <c r="V73" s="21">
        <f t="shared" si="17"/>
        <v>173053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80</v>
      </c>
      <c r="B74" s="11" t="str">
        <f t="shared" si="14"/>
        <v>Vida Tres</v>
      </c>
      <c r="C74" s="26">
        <f aca="true" t="shared" si="20" ref="C74:R74">C10+C42</f>
        <v>20850</v>
      </c>
      <c r="D74" s="26">
        <f t="shared" si="20"/>
        <v>4336</v>
      </c>
      <c r="E74" s="26">
        <f t="shared" si="20"/>
        <v>5057</v>
      </c>
      <c r="F74" s="26">
        <f t="shared" si="20"/>
        <v>6477</v>
      </c>
      <c r="G74" s="26">
        <f t="shared" si="20"/>
        <v>6678</v>
      </c>
      <c r="H74" s="26">
        <f t="shared" si="20"/>
        <v>5877</v>
      </c>
      <c r="I74" s="26">
        <f t="shared" si="20"/>
        <v>4848</v>
      </c>
      <c r="J74" s="26">
        <f t="shared" si="20"/>
        <v>4141</v>
      </c>
      <c r="K74" s="26">
        <f t="shared" si="20"/>
        <v>3254</v>
      </c>
      <c r="L74" s="26">
        <f t="shared" si="20"/>
        <v>2565</v>
      </c>
      <c r="M74" s="26">
        <f t="shared" si="20"/>
        <v>1535</v>
      </c>
      <c r="N74" s="26">
        <f t="shared" si="20"/>
        <v>1019</v>
      </c>
      <c r="O74" s="26">
        <f t="shared" si="20"/>
        <v>731</v>
      </c>
      <c r="P74" s="26">
        <f t="shared" si="20"/>
        <v>311</v>
      </c>
      <c r="Q74" s="26">
        <f t="shared" si="20"/>
        <v>186</v>
      </c>
      <c r="R74" s="26">
        <f t="shared" si="20"/>
        <v>0</v>
      </c>
      <c r="S74" s="26">
        <f t="shared" si="16"/>
        <v>67865</v>
      </c>
      <c r="T74" s="21"/>
      <c r="U74" s="26"/>
      <c r="V74" s="21">
        <f t="shared" si="17"/>
        <v>47015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81</v>
      </c>
      <c r="B75" s="11" t="str">
        <f t="shared" si="14"/>
        <v>Ferrosalud</v>
      </c>
      <c r="C75" s="26">
        <f aca="true" t="shared" si="21" ref="C75:R75">C11+C43</f>
        <v>3833</v>
      </c>
      <c r="D75" s="26">
        <f t="shared" si="21"/>
        <v>815</v>
      </c>
      <c r="E75" s="26">
        <f t="shared" si="21"/>
        <v>927</v>
      </c>
      <c r="F75" s="26">
        <f t="shared" si="21"/>
        <v>1056</v>
      </c>
      <c r="G75" s="26">
        <f t="shared" si="21"/>
        <v>1095</v>
      </c>
      <c r="H75" s="26">
        <f t="shared" si="21"/>
        <v>1130</v>
      </c>
      <c r="I75" s="26">
        <f t="shared" si="21"/>
        <v>936</v>
      </c>
      <c r="J75" s="26">
        <f t="shared" si="21"/>
        <v>806</v>
      </c>
      <c r="K75" s="26">
        <f t="shared" si="21"/>
        <v>736</v>
      </c>
      <c r="L75" s="26">
        <f t="shared" si="21"/>
        <v>387</v>
      </c>
      <c r="M75" s="26">
        <f t="shared" si="21"/>
        <v>149</v>
      </c>
      <c r="N75" s="26">
        <f t="shared" si="21"/>
        <v>57</v>
      </c>
      <c r="O75" s="26">
        <f t="shared" si="21"/>
        <v>29</v>
      </c>
      <c r="P75" s="26">
        <f t="shared" si="21"/>
        <v>9</v>
      </c>
      <c r="Q75" s="26">
        <f t="shared" si="21"/>
        <v>6</v>
      </c>
      <c r="R75" s="26">
        <f t="shared" si="21"/>
        <v>0</v>
      </c>
      <c r="S75" s="26">
        <f>SUM(C75:R75)</f>
        <v>11971</v>
      </c>
      <c r="T75" s="21"/>
      <c r="U75" s="26"/>
      <c r="V75" s="21">
        <f>+S75-C75</f>
        <v>8138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>
        <v>88</v>
      </c>
      <c r="B76" s="11" t="str">
        <f t="shared" si="14"/>
        <v>Mas Vida</v>
      </c>
      <c r="C76" s="26">
        <f aca="true" t="shared" si="22" ref="C76:R76">C12+C44</f>
        <v>43560</v>
      </c>
      <c r="D76" s="26">
        <f t="shared" si="22"/>
        <v>7105</v>
      </c>
      <c r="E76" s="26">
        <f t="shared" si="22"/>
        <v>10013</v>
      </c>
      <c r="F76" s="26">
        <f t="shared" si="22"/>
        <v>14397</v>
      </c>
      <c r="G76" s="26">
        <f t="shared" si="22"/>
        <v>13548</v>
      </c>
      <c r="H76" s="26">
        <f t="shared" si="22"/>
        <v>11174</v>
      </c>
      <c r="I76" s="26">
        <f t="shared" si="22"/>
        <v>8895</v>
      </c>
      <c r="J76" s="26">
        <f t="shared" si="22"/>
        <v>6630</v>
      </c>
      <c r="K76" s="26">
        <f t="shared" si="22"/>
        <v>3903</v>
      </c>
      <c r="L76" s="26">
        <f t="shared" si="22"/>
        <v>1657</v>
      </c>
      <c r="M76" s="26">
        <f t="shared" si="22"/>
        <v>805</v>
      </c>
      <c r="N76" s="26">
        <f t="shared" si="22"/>
        <v>419</v>
      </c>
      <c r="O76" s="26">
        <f t="shared" si="22"/>
        <v>296</v>
      </c>
      <c r="P76" s="26">
        <f t="shared" si="22"/>
        <v>151</v>
      </c>
      <c r="Q76" s="26">
        <f t="shared" si="22"/>
        <v>129</v>
      </c>
      <c r="R76" s="26">
        <f t="shared" si="22"/>
        <v>0</v>
      </c>
      <c r="S76" s="26">
        <f t="shared" si="16"/>
        <v>122682</v>
      </c>
      <c r="T76" s="21"/>
      <c r="U76" s="26"/>
      <c r="V76" s="21">
        <f t="shared" si="17"/>
        <v>79122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>
      <c r="A77" s="4">
        <v>99</v>
      </c>
      <c r="B77" s="11" t="str">
        <f t="shared" si="14"/>
        <v>Isapre Banmédica</v>
      </c>
      <c r="C77" s="26">
        <f aca="true" t="shared" si="23" ref="C77:R77">C13+C45</f>
        <v>91926</v>
      </c>
      <c r="D77" s="26">
        <f t="shared" si="23"/>
        <v>20584</v>
      </c>
      <c r="E77" s="26">
        <f t="shared" si="23"/>
        <v>22810</v>
      </c>
      <c r="F77" s="26">
        <f t="shared" si="23"/>
        <v>24193</v>
      </c>
      <c r="G77" s="26">
        <f t="shared" si="23"/>
        <v>24101</v>
      </c>
      <c r="H77" s="26">
        <f t="shared" si="23"/>
        <v>23401</v>
      </c>
      <c r="I77" s="26">
        <f t="shared" si="23"/>
        <v>21135</v>
      </c>
      <c r="J77" s="26">
        <f t="shared" si="23"/>
        <v>16729</v>
      </c>
      <c r="K77" s="26">
        <f t="shared" si="23"/>
        <v>13112</v>
      </c>
      <c r="L77" s="26">
        <f t="shared" si="23"/>
        <v>9313</v>
      </c>
      <c r="M77" s="26">
        <f t="shared" si="23"/>
        <v>5229</v>
      </c>
      <c r="N77" s="26">
        <f t="shared" si="23"/>
        <v>3069</v>
      </c>
      <c r="O77" s="26">
        <f t="shared" si="23"/>
        <v>2170</v>
      </c>
      <c r="P77" s="26">
        <f t="shared" si="23"/>
        <v>1182</v>
      </c>
      <c r="Q77" s="26">
        <f t="shared" si="23"/>
        <v>916</v>
      </c>
      <c r="R77" s="26">
        <f t="shared" si="23"/>
        <v>0</v>
      </c>
      <c r="S77" s="26">
        <f t="shared" si="16"/>
        <v>279870</v>
      </c>
      <c r="T77" s="21"/>
      <c r="U77" s="26"/>
      <c r="V77" s="21">
        <f t="shared" si="17"/>
        <v>187944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>
        <v>107</v>
      </c>
      <c r="B78" s="11" t="str">
        <f t="shared" si="14"/>
        <v>Consalud S.A.</v>
      </c>
      <c r="C78" s="26">
        <f aca="true" t="shared" si="24" ref="C78:R78">C14+C46</f>
        <v>99858</v>
      </c>
      <c r="D78" s="26">
        <f t="shared" si="24"/>
        <v>25527</v>
      </c>
      <c r="E78" s="26">
        <f t="shared" si="24"/>
        <v>22513</v>
      </c>
      <c r="F78" s="26">
        <f t="shared" si="24"/>
        <v>20924</v>
      </c>
      <c r="G78" s="26">
        <f t="shared" si="24"/>
        <v>21201</v>
      </c>
      <c r="H78" s="26">
        <f t="shared" si="24"/>
        <v>22906</v>
      </c>
      <c r="I78" s="26">
        <f t="shared" si="24"/>
        <v>22049</v>
      </c>
      <c r="J78" s="26">
        <f t="shared" si="24"/>
        <v>18381</v>
      </c>
      <c r="K78" s="26">
        <f t="shared" si="24"/>
        <v>13243</v>
      </c>
      <c r="L78" s="26">
        <f t="shared" si="24"/>
        <v>7503</v>
      </c>
      <c r="M78" s="26">
        <f t="shared" si="24"/>
        <v>4337</v>
      </c>
      <c r="N78" s="26">
        <f t="shared" si="24"/>
        <v>2761</v>
      </c>
      <c r="O78" s="26">
        <f t="shared" si="24"/>
        <v>1922</v>
      </c>
      <c r="P78" s="26">
        <f t="shared" si="24"/>
        <v>978</v>
      </c>
      <c r="Q78" s="26">
        <f t="shared" si="24"/>
        <v>763</v>
      </c>
      <c r="R78" s="26">
        <f t="shared" si="24"/>
        <v>0</v>
      </c>
      <c r="S78" s="26">
        <f t="shared" si="16"/>
        <v>284866</v>
      </c>
      <c r="T78" s="21"/>
      <c r="U78" s="26"/>
      <c r="V78" s="21">
        <f t="shared" si="17"/>
        <v>185008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/>
      <c r="B79" s="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2:256" ht="11.25">
      <c r="B80" s="11" t="s">
        <v>46</v>
      </c>
      <c r="C80" s="26">
        <f aca="true" t="shared" si="25" ref="C80:S80">SUM(C71:C79)</f>
        <v>416927</v>
      </c>
      <c r="D80" s="26">
        <f t="shared" si="25"/>
        <v>93065</v>
      </c>
      <c r="E80" s="26">
        <f t="shared" si="25"/>
        <v>105563</v>
      </c>
      <c r="F80" s="26">
        <f t="shared" si="25"/>
        <v>115555</v>
      </c>
      <c r="G80" s="26">
        <f t="shared" si="25"/>
        <v>110436</v>
      </c>
      <c r="H80" s="26">
        <f t="shared" si="25"/>
        <v>103278</v>
      </c>
      <c r="I80" s="26">
        <f t="shared" si="25"/>
        <v>94368</v>
      </c>
      <c r="J80" s="26">
        <f t="shared" si="25"/>
        <v>77471</v>
      </c>
      <c r="K80" s="26">
        <f t="shared" si="25"/>
        <v>57043</v>
      </c>
      <c r="L80" s="26">
        <f t="shared" si="25"/>
        <v>36645</v>
      </c>
      <c r="M80" s="26">
        <f t="shared" si="25"/>
        <v>20167</v>
      </c>
      <c r="N80" s="26">
        <f t="shared" si="25"/>
        <v>11703</v>
      </c>
      <c r="O80" s="26">
        <f t="shared" si="25"/>
        <v>7758</v>
      </c>
      <c r="P80" s="26">
        <f t="shared" si="25"/>
        <v>3963</v>
      </c>
      <c r="Q80" s="26">
        <f t="shared" si="25"/>
        <v>2782</v>
      </c>
      <c r="R80" s="26">
        <f t="shared" si="25"/>
        <v>0</v>
      </c>
      <c r="S80" s="26">
        <f t="shared" si="25"/>
        <v>1256724</v>
      </c>
      <c r="T80" s="21">
        <v>0</v>
      </c>
      <c r="U80" s="26"/>
      <c r="V80" s="26">
        <f>SUM(V71:V78)</f>
        <v>839797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/>
      <c r="B81" s="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62</v>
      </c>
      <c r="B82" s="11" t="str">
        <f aca="true" t="shared" si="26" ref="B82:B87">+B50</f>
        <v>San Lorenzo</v>
      </c>
      <c r="C82" s="26">
        <f aca="true" t="shared" si="27" ref="C82:R82">C18+C50</f>
        <v>1020</v>
      </c>
      <c r="D82" s="26">
        <f t="shared" si="27"/>
        <v>346</v>
      </c>
      <c r="E82" s="26">
        <f t="shared" si="27"/>
        <v>65</v>
      </c>
      <c r="F82" s="26">
        <f t="shared" si="27"/>
        <v>116</v>
      </c>
      <c r="G82" s="26">
        <f t="shared" si="27"/>
        <v>135</v>
      </c>
      <c r="H82" s="26">
        <f t="shared" si="27"/>
        <v>206</v>
      </c>
      <c r="I82" s="26">
        <f t="shared" si="27"/>
        <v>347</v>
      </c>
      <c r="J82" s="26">
        <f t="shared" si="27"/>
        <v>359</v>
      </c>
      <c r="K82" s="26">
        <f t="shared" si="27"/>
        <v>227</v>
      </c>
      <c r="L82" s="26">
        <f t="shared" si="27"/>
        <v>81</v>
      </c>
      <c r="M82" s="26">
        <f t="shared" si="27"/>
        <v>45</v>
      </c>
      <c r="N82" s="26">
        <f t="shared" si="27"/>
        <v>22</v>
      </c>
      <c r="O82" s="26">
        <f t="shared" si="27"/>
        <v>20</v>
      </c>
      <c r="P82" s="26">
        <f t="shared" si="27"/>
        <v>25</v>
      </c>
      <c r="Q82" s="26">
        <f t="shared" si="27"/>
        <v>21</v>
      </c>
      <c r="R82" s="26">
        <f t="shared" si="27"/>
        <v>0</v>
      </c>
      <c r="S82" s="26">
        <f aca="true" t="shared" si="28" ref="S82:S87">SUM(C82:R82)</f>
        <v>3035</v>
      </c>
      <c r="T82" s="21"/>
      <c r="U82" s="26"/>
      <c r="V82" s="21">
        <f aca="true" t="shared" si="29" ref="V82:V87">+S82-C82</f>
        <v>2015</v>
      </c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63</v>
      </c>
      <c r="B83" s="11" t="str">
        <f t="shared" si="26"/>
        <v>Fusat Ltda.</v>
      </c>
      <c r="C83" s="26">
        <f aca="true" t="shared" si="30" ref="C83:R83">C19+C51</f>
        <v>5437</v>
      </c>
      <c r="D83" s="26">
        <f t="shared" si="30"/>
        <v>1399</v>
      </c>
      <c r="E83" s="26">
        <f t="shared" si="30"/>
        <v>990</v>
      </c>
      <c r="F83" s="26">
        <f t="shared" si="30"/>
        <v>940</v>
      </c>
      <c r="G83" s="26">
        <f t="shared" si="30"/>
        <v>1014</v>
      </c>
      <c r="H83" s="26">
        <f t="shared" si="30"/>
        <v>1169</v>
      </c>
      <c r="I83" s="26">
        <f t="shared" si="30"/>
        <v>1295</v>
      </c>
      <c r="J83" s="26">
        <f t="shared" si="30"/>
        <v>1789</v>
      </c>
      <c r="K83" s="26">
        <f t="shared" si="30"/>
        <v>1752</v>
      </c>
      <c r="L83" s="26">
        <f t="shared" si="30"/>
        <v>1267</v>
      </c>
      <c r="M83" s="26">
        <f t="shared" si="30"/>
        <v>739</v>
      </c>
      <c r="N83" s="26">
        <f t="shared" si="30"/>
        <v>335</v>
      </c>
      <c r="O83" s="26">
        <f t="shared" si="30"/>
        <v>245</v>
      </c>
      <c r="P83" s="26">
        <f t="shared" si="30"/>
        <v>149</v>
      </c>
      <c r="Q83" s="26">
        <f t="shared" si="30"/>
        <v>146</v>
      </c>
      <c r="R83" s="26">
        <f t="shared" si="30"/>
        <v>0</v>
      </c>
      <c r="S83" s="26">
        <f t="shared" si="28"/>
        <v>18666</v>
      </c>
      <c r="T83" s="21"/>
      <c r="U83" s="26"/>
      <c r="V83" s="21">
        <f t="shared" si="29"/>
        <v>13229</v>
      </c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65</v>
      </c>
      <c r="B84" s="11" t="str">
        <f t="shared" si="26"/>
        <v>Chuquicamata</v>
      </c>
      <c r="C84" s="26">
        <f aca="true" t="shared" si="31" ref="C84:R84">C20+C52</f>
        <v>7007</v>
      </c>
      <c r="D84" s="26">
        <f t="shared" si="31"/>
        <v>1555</v>
      </c>
      <c r="E84" s="26">
        <f t="shared" si="31"/>
        <v>567</v>
      </c>
      <c r="F84" s="26">
        <f t="shared" si="31"/>
        <v>788</v>
      </c>
      <c r="G84" s="26">
        <f t="shared" si="31"/>
        <v>1039</v>
      </c>
      <c r="H84" s="26">
        <f t="shared" si="31"/>
        <v>1516</v>
      </c>
      <c r="I84" s="26">
        <f t="shared" si="31"/>
        <v>1737</v>
      </c>
      <c r="J84" s="26">
        <f t="shared" si="31"/>
        <v>1574</v>
      </c>
      <c r="K84" s="26">
        <f t="shared" si="31"/>
        <v>1166</v>
      </c>
      <c r="L84" s="26">
        <f t="shared" si="31"/>
        <v>680</v>
      </c>
      <c r="M84" s="26">
        <f t="shared" si="31"/>
        <v>313</v>
      </c>
      <c r="N84" s="26">
        <f t="shared" si="31"/>
        <v>167</v>
      </c>
      <c r="O84" s="26">
        <f t="shared" si="31"/>
        <v>160</v>
      </c>
      <c r="P84" s="26">
        <f t="shared" si="31"/>
        <v>112</v>
      </c>
      <c r="Q84" s="26">
        <f t="shared" si="31"/>
        <v>85</v>
      </c>
      <c r="R84" s="26">
        <f t="shared" si="31"/>
        <v>0</v>
      </c>
      <c r="S84" s="26">
        <f t="shared" si="28"/>
        <v>18466</v>
      </c>
      <c r="T84" s="21"/>
      <c r="U84" s="26"/>
      <c r="V84" s="21">
        <f t="shared" si="29"/>
        <v>11459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68</v>
      </c>
      <c r="B85" s="11" t="str">
        <f t="shared" si="26"/>
        <v>Río Blanco</v>
      </c>
      <c r="C85" s="26">
        <f aca="true" t="shared" si="32" ref="C85:R85">C21+C53</f>
        <v>1023</v>
      </c>
      <c r="D85" s="26">
        <f t="shared" si="32"/>
        <v>252</v>
      </c>
      <c r="E85" s="26">
        <f t="shared" si="32"/>
        <v>76</v>
      </c>
      <c r="F85" s="26">
        <f t="shared" si="32"/>
        <v>186</v>
      </c>
      <c r="G85" s="26">
        <f t="shared" si="32"/>
        <v>184</v>
      </c>
      <c r="H85" s="26">
        <f t="shared" si="32"/>
        <v>193</v>
      </c>
      <c r="I85" s="26">
        <f t="shared" si="32"/>
        <v>235</v>
      </c>
      <c r="J85" s="26">
        <f t="shared" si="32"/>
        <v>217</v>
      </c>
      <c r="K85" s="26">
        <f t="shared" si="32"/>
        <v>225</v>
      </c>
      <c r="L85" s="26">
        <f t="shared" si="32"/>
        <v>148</v>
      </c>
      <c r="M85" s="26">
        <f t="shared" si="32"/>
        <v>63</v>
      </c>
      <c r="N85" s="26">
        <f t="shared" si="32"/>
        <v>29</v>
      </c>
      <c r="O85" s="26">
        <f t="shared" si="32"/>
        <v>23</v>
      </c>
      <c r="P85" s="26">
        <f t="shared" si="32"/>
        <v>21</v>
      </c>
      <c r="Q85" s="26">
        <f t="shared" si="32"/>
        <v>25</v>
      </c>
      <c r="R85" s="26">
        <f t="shared" si="32"/>
        <v>0</v>
      </c>
      <c r="S85" s="26">
        <f t="shared" si="28"/>
        <v>2900</v>
      </c>
      <c r="T85" s="21"/>
      <c r="U85" s="26"/>
      <c r="V85" s="21">
        <f t="shared" si="29"/>
        <v>1877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>
        <v>76</v>
      </c>
      <c r="B86" s="11" t="str">
        <f t="shared" si="26"/>
        <v>Isapre Fundación</v>
      </c>
      <c r="C86" s="26">
        <f aca="true" t="shared" si="33" ref="C86:R86">C22+C54</f>
        <v>3168</v>
      </c>
      <c r="D86" s="26">
        <f t="shared" si="33"/>
        <v>859</v>
      </c>
      <c r="E86" s="26">
        <f t="shared" si="33"/>
        <v>586</v>
      </c>
      <c r="F86" s="26">
        <f t="shared" si="33"/>
        <v>542</v>
      </c>
      <c r="G86" s="26">
        <f t="shared" si="33"/>
        <v>824</v>
      </c>
      <c r="H86" s="26">
        <f t="shared" si="33"/>
        <v>751</v>
      </c>
      <c r="I86" s="26">
        <f t="shared" si="33"/>
        <v>713</v>
      </c>
      <c r="J86" s="26">
        <f t="shared" si="33"/>
        <v>835</v>
      </c>
      <c r="K86" s="26">
        <f t="shared" si="33"/>
        <v>1199</v>
      </c>
      <c r="L86" s="26">
        <f t="shared" si="33"/>
        <v>1147</v>
      </c>
      <c r="M86" s="26">
        <f t="shared" si="33"/>
        <v>775</v>
      </c>
      <c r="N86" s="26">
        <f t="shared" si="33"/>
        <v>673</v>
      </c>
      <c r="O86" s="26">
        <f t="shared" si="33"/>
        <v>714</v>
      </c>
      <c r="P86" s="26">
        <f t="shared" si="33"/>
        <v>650</v>
      </c>
      <c r="Q86" s="26">
        <f t="shared" si="33"/>
        <v>621</v>
      </c>
      <c r="R86" s="26">
        <f t="shared" si="33"/>
        <v>0</v>
      </c>
      <c r="S86" s="26">
        <f t="shared" si="28"/>
        <v>14057</v>
      </c>
      <c r="T86" s="21"/>
      <c r="U86" s="26"/>
      <c r="V86" s="21">
        <f t="shared" si="29"/>
        <v>10889</v>
      </c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>
        <v>94</v>
      </c>
      <c r="B87" s="11" t="str">
        <f t="shared" si="26"/>
        <v>Cruz del Norte</v>
      </c>
      <c r="C87" s="26">
        <f aca="true" t="shared" si="34" ref="C87:R87">C23+C55</f>
        <v>874</v>
      </c>
      <c r="D87" s="26">
        <f t="shared" si="34"/>
        <v>72</v>
      </c>
      <c r="E87" s="26">
        <f t="shared" si="34"/>
        <v>77</v>
      </c>
      <c r="F87" s="26">
        <f t="shared" si="34"/>
        <v>118</v>
      </c>
      <c r="G87" s="26">
        <f t="shared" si="34"/>
        <v>140</v>
      </c>
      <c r="H87" s="26">
        <f t="shared" si="34"/>
        <v>184</v>
      </c>
      <c r="I87" s="26">
        <f t="shared" si="34"/>
        <v>165</v>
      </c>
      <c r="J87" s="26">
        <f t="shared" si="34"/>
        <v>134</v>
      </c>
      <c r="K87" s="26">
        <f t="shared" si="34"/>
        <v>102</v>
      </c>
      <c r="L87" s="26">
        <f t="shared" si="34"/>
        <v>38</v>
      </c>
      <c r="M87" s="26">
        <f t="shared" si="34"/>
        <v>16</v>
      </c>
      <c r="N87" s="26">
        <f t="shared" si="34"/>
        <v>12</v>
      </c>
      <c r="O87" s="26">
        <f t="shared" si="34"/>
        <v>6</v>
      </c>
      <c r="P87" s="26">
        <f t="shared" si="34"/>
        <v>4</v>
      </c>
      <c r="Q87" s="26">
        <f t="shared" si="34"/>
        <v>0</v>
      </c>
      <c r="R87" s="26">
        <f t="shared" si="34"/>
        <v>0</v>
      </c>
      <c r="S87" s="26">
        <f t="shared" si="28"/>
        <v>1942</v>
      </c>
      <c r="T87" s="21"/>
      <c r="U87" s="26"/>
      <c r="V87" s="21">
        <f t="shared" si="29"/>
        <v>1068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/>
      <c r="B88" s="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11"/>
      <c r="B89" s="11" t="s">
        <v>52</v>
      </c>
      <c r="C89" s="26">
        <f aca="true" t="shared" si="35" ref="C89:S89">SUM(C82:C87)</f>
        <v>18529</v>
      </c>
      <c r="D89" s="26">
        <f t="shared" si="35"/>
        <v>4483</v>
      </c>
      <c r="E89" s="26">
        <f t="shared" si="35"/>
        <v>2361</v>
      </c>
      <c r="F89" s="26">
        <f t="shared" si="35"/>
        <v>2690</v>
      </c>
      <c r="G89" s="26">
        <f t="shared" si="35"/>
        <v>3336</v>
      </c>
      <c r="H89" s="26">
        <f t="shared" si="35"/>
        <v>4019</v>
      </c>
      <c r="I89" s="26">
        <f t="shared" si="35"/>
        <v>4492</v>
      </c>
      <c r="J89" s="26">
        <f t="shared" si="35"/>
        <v>4908</v>
      </c>
      <c r="K89" s="26">
        <f t="shared" si="35"/>
        <v>4671</v>
      </c>
      <c r="L89" s="26">
        <f t="shared" si="35"/>
        <v>3361</v>
      </c>
      <c r="M89" s="26">
        <f t="shared" si="35"/>
        <v>1951</v>
      </c>
      <c r="N89" s="26">
        <f t="shared" si="35"/>
        <v>1238</v>
      </c>
      <c r="O89" s="26">
        <f t="shared" si="35"/>
        <v>1168</v>
      </c>
      <c r="P89" s="26">
        <f t="shared" si="35"/>
        <v>961</v>
      </c>
      <c r="Q89" s="26">
        <f t="shared" si="35"/>
        <v>898</v>
      </c>
      <c r="R89" s="26">
        <f t="shared" si="35"/>
        <v>0</v>
      </c>
      <c r="S89" s="26">
        <f t="shared" si="35"/>
        <v>59066</v>
      </c>
      <c r="T89" s="21">
        <v>0</v>
      </c>
      <c r="U89" s="26"/>
      <c r="V89" s="26">
        <f>SUM(V82:V87)</f>
        <v>40537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/>
      <c r="B90" s="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1"/>
      <c r="U90" s="26"/>
      <c r="V90" s="26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15"/>
      <c r="B91" s="15" t="s">
        <v>53</v>
      </c>
      <c r="C91" s="26">
        <f aca="true" t="shared" si="36" ref="C91:S91">C80+C89</f>
        <v>435456</v>
      </c>
      <c r="D91" s="26">
        <f t="shared" si="36"/>
        <v>97548</v>
      </c>
      <c r="E91" s="26">
        <f t="shared" si="36"/>
        <v>107924</v>
      </c>
      <c r="F91" s="26">
        <f t="shared" si="36"/>
        <v>118245</v>
      </c>
      <c r="G91" s="26">
        <f t="shared" si="36"/>
        <v>113772</v>
      </c>
      <c r="H91" s="26">
        <f t="shared" si="36"/>
        <v>107297</v>
      </c>
      <c r="I91" s="26">
        <f t="shared" si="36"/>
        <v>98860</v>
      </c>
      <c r="J91" s="26">
        <f t="shared" si="36"/>
        <v>82379</v>
      </c>
      <c r="K91" s="26">
        <f t="shared" si="36"/>
        <v>61714</v>
      </c>
      <c r="L91" s="26">
        <f t="shared" si="36"/>
        <v>40006</v>
      </c>
      <c r="M91" s="26">
        <f t="shared" si="36"/>
        <v>22118</v>
      </c>
      <c r="N91" s="26">
        <f t="shared" si="36"/>
        <v>12941</v>
      </c>
      <c r="O91" s="26">
        <f t="shared" si="36"/>
        <v>8926</v>
      </c>
      <c r="P91" s="26">
        <f t="shared" si="36"/>
        <v>4924</v>
      </c>
      <c r="Q91" s="26">
        <f t="shared" si="36"/>
        <v>3680</v>
      </c>
      <c r="R91" s="26">
        <f t="shared" si="36"/>
        <v>0</v>
      </c>
      <c r="S91" s="26">
        <f t="shared" si="36"/>
        <v>1315790</v>
      </c>
      <c r="T91" s="21">
        <v>0</v>
      </c>
      <c r="U91" s="26"/>
      <c r="V91" s="26">
        <f>V80+V89</f>
        <v>880334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4"/>
      <c r="B92" s="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2" thickBot="1">
      <c r="A93" s="27"/>
      <c r="B93" s="27" t="s">
        <v>54</v>
      </c>
      <c r="C93" s="51">
        <f aca="true" t="shared" si="37" ref="C93:R93">(C91/$S91)</f>
        <v>0.33094642762142895</v>
      </c>
      <c r="D93" s="51">
        <f t="shared" si="37"/>
        <v>0.07413645034541987</v>
      </c>
      <c r="E93" s="51">
        <f t="shared" si="37"/>
        <v>0.08202220719111712</v>
      </c>
      <c r="F93" s="51">
        <f t="shared" si="37"/>
        <v>0.08986616405353438</v>
      </c>
      <c r="G93" s="51">
        <f t="shared" si="37"/>
        <v>0.08646668541332583</v>
      </c>
      <c r="H93" s="51">
        <f t="shared" si="37"/>
        <v>0.08154568738172505</v>
      </c>
      <c r="I93" s="51">
        <f t="shared" si="37"/>
        <v>0.07513356994657203</v>
      </c>
      <c r="J93" s="51">
        <f t="shared" si="37"/>
        <v>0.06260801495679402</v>
      </c>
      <c r="K93" s="51">
        <f t="shared" si="37"/>
        <v>0.0469026212389515</v>
      </c>
      <c r="L93" s="51">
        <f t="shared" si="37"/>
        <v>0.030404547838180866</v>
      </c>
      <c r="M93" s="51">
        <f t="shared" si="37"/>
        <v>0.01680967327613069</v>
      </c>
      <c r="N93" s="51">
        <f t="shared" si="37"/>
        <v>0.009835156065937574</v>
      </c>
      <c r="O93" s="51">
        <f t="shared" si="37"/>
        <v>0.006783757286497085</v>
      </c>
      <c r="P93" s="51">
        <f t="shared" si="37"/>
        <v>0.003742238503104599</v>
      </c>
      <c r="Q93" s="51">
        <f t="shared" si="37"/>
        <v>0.0027967988812804476</v>
      </c>
      <c r="R93" s="51">
        <f t="shared" si="37"/>
        <v>0</v>
      </c>
      <c r="S93" s="51">
        <f>SUM(C93:Q93)</f>
        <v>1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2:256" ht="11.25">
      <c r="B94" s="11" t="str">
        <f>+'Cartera masculina por edad'!B30</f>
        <v>Fuente: Superintendencia de Salud, Archivo Maestro de Beneficiarios.</v>
      </c>
      <c r="C94" s="13"/>
      <c r="D94" s="13"/>
      <c r="E94" s="13"/>
      <c r="F94" s="13"/>
      <c r="G94" s="13"/>
      <c r="H94" s="13"/>
      <c r="I94" s="13"/>
      <c r="J94" s="13"/>
      <c r="K94" s="53" t="s">
        <v>1</v>
      </c>
      <c r="L94" s="53" t="s">
        <v>1</v>
      </c>
      <c r="M94" s="53" t="s">
        <v>1</v>
      </c>
      <c r="N94" s="53" t="s">
        <v>1</v>
      </c>
      <c r="O94" s="13"/>
      <c r="P94" s="13"/>
      <c r="Q94" s="53" t="s">
        <v>1</v>
      </c>
      <c r="R94" s="53"/>
      <c r="S94" s="53" t="s">
        <v>1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2:256" ht="11.25">
      <c r="B95" s="11" t="str">
        <f>+'Cartera masculina por edad'!B31</f>
        <v>(*) Son aquellos datos que no presentan información en el campo edad.</v>
      </c>
      <c r="C95" s="4"/>
      <c r="D95" s="4"/>
      <c r="E95" s="4"/>
      <c r="F95" s="4"/>
      <c r="G95" s="4"/>
      <c r="H95" s="4"/>
      <c r="I95" s="4"/>
      <c r="J95" s="4"/>
      <c r="K95" s="11" t="s">
        <v>1</v>
      </c>
      <c r="L95" s="11" t="s">
        <v>1</v>
      </c>
      <c r="M95" s="11" t="s">
        <v>1</v>
      </c>
      <c r="N95" s="11" t="s">
        <v>1</v>
      </c>
      <c r="O95" s="4"/>
      <c r="P95" s="4"/>
      <c r="Q95" s="11" t="s">
        <v>1</v>
      </c>
      <c r="R95" s="11"/>
      <c r="S95" s="11" t="s">
        <v>1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ht="11.25"/>
    <row r="97" spans="1:19" ht="15">
      <c r="A97" s="150" t="s">
        <v>234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</row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mergeCells count="13">
    <mergeCell ref="A1:S1"/>
    <mergeCell ref="C69:Q69"/>
    <mergeCell ref="B35:S35"/>
    <mergeCell ref="C37:Q37"/>
    <mergeCell ref="B66:S66"/>
    <mergeCell ref="B67:S67"/>
    <mergeCell ref="B2:S2"/>
    <mergeCell ref="B3:S3"/>
    <mergeCell ref="C5:Q5"/>
    <mergeCell ref="B34:S34"/>
    <mergeCell ref="A97:S97"/>
    <mergeCell ref="A65:S65"/>
    <mergeCell ref="A33:S33"/>
  </mergeCells>
  <hyperlinks>
    <hyperlink ref="A1" location="Indice!A1" display="Volver"/>
    <hyperlink ref="A33" location="Indice!A1" display="Volver"/>
    <hyperlink ref="A65" location="Indice!A1" display="Volver"/>
    <hyperlink ref="A97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99"/>
  <sheetViews>
    <sheetView showGridLines="0" workbookViewId="0" topLeftCell="A1">
      <selection activeCell="A1" sqref="A1:S1"/>
    </sheetView>
  </sheetViews>
  <sheetFormatPr defaultColWidth="6.796875" defaultRowHeight="15" zeroHeight="1"/>
  <cols>
    <col min="1" max="1" width="3.69921875" style="1" bestFit="1" customWidth="1"/>
    <col min="2" max="2" width="19.3984375" style="1" customWidth="1"/>
    <col min="3" max="3" width="11.09765625" style="1" bestFit="1" customWidth="1"/>
    <col min="4" max="4" width="7" style="1" bestFit="1" customWidth="1"/>
    <col min="5" max="5" width="6.09765625" style="1" bestFit="1" customWidth="1"/>
    <col min="6" max="6" width="6.59765625" style="1" customWidth="1"/>
    <col min="7" max="8" width="6.09765625" style="1" bestFit="1" customWidth="1"/>
    <col min="9" max="9" width="6" style="1" bestFit="1" customWidth="1"/>
    <col min="10" max="10" width="5.8984375" style="1" bestFit="1" customWidth="1"/>
    <col min="11" max="12" width="7.19921875" style="1" bestFit="1" customWidth="1"/>
    <col min="13" max="13" width="7.69921875" style="1" bestFit="1" customWidth="1"/>
    <col min="14" max="14" width="7.19921875" style="1" bestFit="1" customWidth="1"/>
    <col min="15" max="17" width="6.19921875" style="1" bestFit="1" customWidth="1"/>
    <col min="18" max="18" width="6.5" style="1" customWidth="1"/>
    <col min="19" max="19" width="8" style="1" bestFit="1" customWidth="1"/>
    <col min="20" max="20" width="6.8984375" style="1" bestFit="1" customWidth="1"/>
    <col min="21" max="21" width="10.09765625" style="1" hidden="1" customWidth="1"/>
    <col min="22" max="22" width="12.09765625" style="1" hidden="1" customWidth="1"/>
    <col min="23" max="23" width="13" style="1" hidden="1" customWidth="1"/>
    <col min="24" max="24" width="9.19921875" style="1" hidden="1" customWidth="1"/>
    <col min="25" max="26" width="0" style="1" hidden="1" customWidth="1"/>
    <col min="27" max="27" width="8.59765625" style="1" hidden="1" customWidth="1"/>
    <col min="28" max="16384" width="0" style="1" hidden="1" customWidth="1"/>
  </cols>
  <sheetData>
    <row r="1" spans="1:19" ht="15">
      <c r="A1" s="150" t="s">
        <v>234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255" ht="13.5">
      <c r="A2" s="44"/>
      <c r="B2" s="151" t="s">
        <v>81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44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2:255" ht="13.5">
      <c r="B3" s="151" t="s">
        <v>264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15.75" customHeight="1">
      <c r="A5" s="112" t="s">
        <v>1</v>
      </c>
      <c r="B5" s="112" t="s">
        <v>1</v>
      </c>
      <c r="C5" s="160" t="s">
        <v>56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 t="s">
        <v>225</v>
      </c>
      <c r="S5" s="163" t="s">
        <v>4</v>
      </c>
      <c r="T5" s="45"/>
      <c r="U5" s="21"/>
      <c r="V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ht="11.25">
      <c r="A6" s="120" t="s">
        <v>39</v>
      </c>
      <c r="B6" s="120" t="s">
        <v>40</v>
      </c>
      <c r="C6" s="125" t="s">
        <v>57</v>
      </c>
      <c r="D6" s="125" t="s">
        <v>58</v>
      </c>
      <c r="E6" s="125" t="s">
        <v>59</v>
      </c>
      <c r="F6" s="125" t="s">
        <v>60</v>
      </c>
      <c r="G6" s="125" t="s">
        <v>61</v>
      </c>
      <c r="H6" s="125" t="s">
        <v>62</v>
      </c>
      <c r="I6" s="125" t="s">
        <v>63</v>
      </c>
      <c r="J6" s="125" t="s">
        <v>64</v>
      </c>
      <c r="K6" s="125" t="s">
        <v>65</v>
      </c>
      <c r="L6" s="125" t="s">
        <v>66</v>
      </c>
      <c r="M6" s="125" t="s">
        <v>67</v>
      </c>
      <c r="N6" s="125" t="s">
        <v>68</v>
      </c>
      <c r="O6" s="125" t="s">
        <v>69</v>
      </c>
      <c r="P6" s="125" t="s">
        <v>70</v>
      </c>
      <c r="Q6" s="126" t="s">
        <v>71</v>
      </c>
      <c r="R6" s="162"/>
      <c r="S6" s="164"/>
      <c r="T6" s="46"/>
      <c r="U6" s="21" t="s">
        <v>82</v>
      </c>
      <c r="V6" s="47" t="s">
        <v>83</v>
      </c>
      <c r="W6" s="48" t="s">
        <v>84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ht="11.25">
      <c r="A7" s="4">
        <v>67</v>
      </c>
      <c r="B7" s="11" t="str">
        <f>+'Cartera femenina por edad'!B7</f>
        <v>Colmena Golden Cross</v>
      </c>
      <c r="C7" s="23">
        <f>'Cartera masculina por edad'!C7+'Cartera femenina por edad'!C7</f>
        <v>350</v>
      </c>
      <c r="D7" s="23">
        <f>'Cartera masculina por edad'!D7+'Cartera femenina por edad'!D7</f>
        <v>5018</v>
      </c>
      <c r="E7" s="23">
        <f>'Cartera masculina por edad'!E7+'Cartera femenina por edad'!E7</f>
        <v>28916</v>
      </c>
      <c r="F7" s="23">
        <f>'Cartera masculina por edad'!F7+'Cartera femenina por edad'!F7</f>
        <v>36650</v>
      </c>
      <c r="G7" s="23">
        <f>'Cartera masculina por edad'!G7+'Cartera femenina por edad'!G7</f>
        <v>30445</v>
      </c>
      <c r="H7" s="23">
        <f>'Cartera masculina por edad'!H7+'Cartera femenina por edad'!H7</f>
        <v>23880</v>
      </c>
      <c r="I7" s="23">
        <f>'Cartera masculina por edad'!I7+'Cartera femenina por edad'!I7</f>
        <v>21069</v>
      </c>
      <c r="J7" s="23">
        <f>'Cartera masculina por edad'!J7+'Cartera femenina por edad'!J7</f>
        <v>17927</v>
      </c>
      <c r="K7" s="23">
        <f>'Cartera masculina por edad'!K7+'Cartera femenina por edad'!K7</f>
        <v>13789</v>
      </c>
      <c r="L7" s="23">
        <f>'Cartera masculina por edad'!L7+'Cartera femenina por edad'!L7</f>
        <v>9822</v>
      </c>
      <c r="M7" s="23">
        <f>'Cartera masculina por edad'!M7+'Cartera femenina por edad'!M7</f>
        <v>5815</v>
      </c>
      <c r="N7" s="23">
        <f>'Cartera masculina por edad'!N7+'Cartera femenina por edad'!N7</f>
        <v>3057</v>
      </c>
      <c r="O7" s="23">
        <f>'Cartera masculina por edad'!O7+'Cartera femenina por edad'!O7</f>
        <v>1840</v>
      </c>
      <c r="P7" s="23">
        <f>'Cartera masculina por edad'!P7+'Cartera femenina por edad'!P7</f>
        <v>1003</v>
      </c>
      <c r="Q7" s="23">
        <f>'Cartera masculina por edad'!Q7+'Cartera femenina por edad'!Q7</f>
        <v>468</v>
      </c>
      <c r="R7" s="23">
        <f>'Cartera masculina por edad'!R7+'Cartera femenina por edad'!R7</f>
        <v>0</v>
      </c>
      <c r="S7" s="26">
        <f aca="true" t="shared" si="0" ref="S7:S14">SUM(C7:R7)</f>
        <v>200049</v>
      </c>
      <c r="T7" s="26"/>
      <c r="U7" s="13"/>
      <c r="V7" s="1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11.25">
      <c r="A8" s="4">
        <v>70</v>
      </c>
      <c r="B8" s="11" t="str">
        <f>+'Cartera femenina por edad'!B8</f>
        <v>Normédica</v>
      </c>
      <c r="C8" s="23">
        <f>'Cartera masculina por edad'!C8+'Cartera femenina por edad'!C8</f>
        <v>185</v>
      </c>
      <c r="D8" s="23">
        <f>'Cartera masculina por edad'!D8+'Cartera femenina por edad'!D8</f>
        <v>1629</v>
      </c>
      <c r="E8" s="23">
        <f>'Cartera masculina por edad'!E8+'Cartera femenina por edad'!E8</f>
        <v>3289</v>
      </c>
      <c r="F8" s="23">
        <f>'Cartera masculina por edad'!F8+'Cartera femenina por edad'!F8</f>
        <v>4344</v>
      </c>
      <c r="G8" s="23">
        <f>'Cartera masculina por edad'!G8+'Cartera femenina por edad'!G8</f>
        <v>4191</v>
      </c>
      <c r="H8" s="23">
        <f>'Cartera masculina por edad'!H8+'Cartera femenina por edad'!H8</f>
        <v>3685</v>
      </c>
      <c r="I8" s="23">
        <f>'Cartera masculina por edad'!I8+'Cartera femenina por edad'!I8</f>
        <v>3183</v>
      </c>
      <c r="J8" s="23">
        <f>'Cartera masculina por edad'!J8+'Cartera femenina por edad'!J8</f>
        <v>2432</v>
      </c>
      <c r="K8" s="23">
        <f>'Cartera masculina por edad'!K8+'Cartera femenina por edad'!K8</f>
        <v>1586</v>
      </c>
      <c r="L8" s="23">
        <f>'Cartera masculina por edad'!L8+'Cartera femenina por edad'!L8</f>
        <v>752</v>
      </c>
      <c r="M8" s="23">
        <f>'Cartera masculina por edad'!M8+'Cartera femenina por edad'!M8</f>
        <v>278</v>
      </c>
      <c r="N8" s="23">
        <f>'Cartera masculina por edad'!N8+'Cartera femenina por edad'!N8</f>
        <v>113</v>
      </c>
      <c r="O8" s="23">
        <f>'Cartera masculina por edad'!O8+'Cartera femenina por edad'!O8</f>
        <v>58</v>
      </c>
      <c r="P8" s="23">
        <f>'Cartera masculina por edad'!P8+'Cartera femenina por edad'!P8</f>
        <v>24</v>
      </c>
      <c r="Q8" s="23">
        <f>'Cartera masculina por edad'!Q8+'Cartera femenina por edad'!Q8</f>
        <v>12</v>
      </c>
      <c r="R8" s="23">
        <f>'Cartera masculina por edad'!R8+'Cartera femenina por edad'!R8</f>
        <v>0</v>
      </c>
      <c r="S8" s="26">
        <f t="shared" si="0"/>
        <v>25761</v>
      </c>
      <c r="T8" s="26"/>
      <c r="U8" s="13"/>
      <c r="V8" s="1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ht="11.25">
      <c r="A9" s="4">
        <v>78</v>
      </c>
      <c r="B9" s="11" t="str">
        <f>+'Cartera femenina por edad'!B9</f>
        <v>ING Salud S.A.</v>
      </c>
      <c r="C9" s="23">
        <f>'Cartera masculina por edad'!C9+'Cartera femenina por edad'!C9</f>
        <v>1692</v>
      </c>
      <c r="D9" s="23">
        <f>'Cartera masculina por edad'!D9+'Cartera femenina por edad'!D9</f>
        <v>13257</v>
      </c>
      <c r="E9" s="23">
        <f>'Cartera masculina por edad'!E9+'Cartera femenina por edad'!E9</f>
        <v>34550</v>
      </c>
      <c r="F9" s="23">
        <f>'Cartera masculina por edad'!F9+'Cartera femenina por edad'!F9</f>
        <v>44083</v>
      </c>
      <c r="G9" s="23">
        <f>'Cartera masculina por edad'!G9+'Cartera femenina por edad'!G9</f>
        <v>40596</v>
      </c>
      <c r="H9" s="23">
        <f>'Cartera masculina por edad'!H9+'Cartera femenina por edad'!H9</f>
        <v>34677</v>
      </c>
      <c r="I9" s="23">
        <f>'Cartera masculina por edad'!I9+'Cartera femenina por edad'!I9</f>
        <v>30028</v>
      </c>
      <c r="J9" s="23">
        <f>'Cartera masculina por edad'!J9+'Cartera femenina por edad'!J9</f>
        <v>23729</v>
      </c>
      <c r="K9" s="23">
        <f>'Cartera masculina por edad'!K9+'Cartera femenina por edad'!K9</f>
        <v>17415</v>
      </c>
      <c r="L9" s="23">
        <f>'Cartera masculina por edad'!L9+'Cartera femenina por edad'!L9</f>
        <v>11994</v>
      </c>
      <c r="M9" s="23">
        <f>'Cartera masculina por edad'!M9+'Cartera femenina por edad'!M9</f>
        <v>5721</v>
      </c>
      <c r="N9" s="23">
        <f>'Cartera masculina por edad'!N9+'Cartera femenina por edad'!N9</f>
        <v>3107</v>
      </c>
      <c r="O9" s="23">
        <f>'Cartera masculina por edad'!O9+'Cartera femenina por edad'!O9</f>
        <v>1777</v>
      </c>
      <c r="P9" s="23">
        <f>'Cartera masculina por edad'!P9+'Cartera femenina por edad'!P9</f>
        <v>792</v>
      </c>
      <c r="Q9" s="23">
        <f>'Cartera masculina por edad'!Q9+'Cartera femenina por edad'!Q9</f>
        <v>349</v>
      </c>
      <c r="R9" s="23">
        <f>'Cartera masculina por edad'!R9+'Cartera femenina por edad'!R9</f>
        <v>0</v>
      </c>
      <c r="S9" s="26">
        <f t="shared" si="0"/>
        <v>263767</v>
      </c>
      <c r="T9" s="26"/>
      <c r="U9" s="13"/>
      <c r="V9" s="1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11.25">
      <c r="A10" s="4">
        <v>80</v>
      </c>
      <c r="B10" s="11" t="str">
        <f>+'Cartera femenina por edad'!B10</f>
        <v>Vida Tres</v>
      </c>
      <c r="C10" s="23">
        <f>'Cartera masculina por edad'!C10+'Cartera femenina por edad'!C10</f>
        <v>146</v>
      </c>
      <c r="D10" s="23">
        <f>'Cartera masculina por edad'!D10+'Cartera femenina por edad'!D10</f>
        <v>1441</v>
      </c>
      <c r="E10" s="23">
        <f>'Cartera masculina por edad'!E10+'Cartera femenina por edad'!E10</f>
        <v>7113</v>
      </c>
      <c r="F10" s="23">
        <f>'Cartera masculina por edad'!F10+'Cartera femenina por edad'!F10</f>
        <v>11181</v>
      </c>
      <c r="G10" s="23">
        <f>'Cartera masculina por edad'!G10+'Cartera femenina por edad'!G10</f>
        <v>11578</v>
      </c>
      <c r="H10" s="23">
        <f>'Cartera masculina por edad'!H10+'Cartera femenina por edad'!H10</f>
        <v>9692</v>
      </c>
      <c r="I10" s="23">
        <f>'Cartera masculina por edad'!I10+'Cartera femenina por edad'!I10</f>
        <v>7864</v>
      </c>
      <c r="J10" s="23">
        <f>'Cartera masculina por edad'!J10+'Cartera femenina por edad'!J10</f>
        <v>6459</v>
      </c>
      <c r="K10" s="23">
        <f>'Cartera masculina por edad'!K10+'Cartera femenina por edad'!K10</f>
        <v>4965</v>
      </c>
      <c r="L10" s="23">
        <f>'Cartera masculina por edad'!L10+'Cartera femenina por edad'!L10</f>
        <v>4030</v>
      </c>
      <c r="M10" s="23">
        <f>'Cartera masculina por edad'!M10+'Cartera femenina por edad'!M10</f>
        <v>2350</v>
      </c>
      <c r="N10" s="23">
        <f>'Cartera masculina por edad'!N10+'Cartera femenina por edad'!N10</f>
        <v>1438</v>
      </c>
      <c r="O10" s="23">
        <f>'Cartera masculina por edad'!O10+'Cartera femenina por edad'!O10</f>
        <v>1025</v>
      </c>
      <c r="P10" s="23">
        <f>'Cartera masculina por edad'!P10+'Cartera femenina por edad'!P10</f>
        <v>407</v>
      </c>
      <c r="Q10" s="23">
        <f>'Cartera masculina por edad'!Q10+'Cartera femenina por edad'!Q10</f>
        <v>198</v>
      </c>
      <c r="R10" s="23">
        <f>'Cartera masculina por edad'!R10+'Cartera femenina por edad'!R10</f>
        <v>0</v>
      </c>
      <c r="S10" s="26">
        <f t="shared" si="0"/>
        <v>69887</v>
      </c>
      <c r="T10" s="26"/>
      <c r="U10" s="13"/>
      <c r="V10" s="1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ht="11.25">
      <c r="A11" s="4">
        <v>81</v>
      </c>
      <c r="B11" s="11" t="str">
        <f>+'Cartera femenina por edad'!B11</f>
        <v>Ferrosalud</v>
      </c>
      <c r="C11" s="23">
        <f>'Cartera masculina por edad'!C11+'Cartera femenina por edad'!C11</f>
        <v>123</v>
      </c>
      <c r="D11" s="23">
        <f>'Cartera masculina por edad'!D11+'Cartera femenina por edad'!D11</f>
        <v>935</v>
      </c>
      <c r="E11" s="23">
        <f>'Cartera masculina por edad'!E11+'Cartera femenina por edad'!E11</f>
        <v>1552</v>
      </c>
      <c r="F11" s="23">
        <f>'Cartera masculina por edad'!F11+'Cartera femenina por edad'!F11</f>
        <v>1726</v>
      </c>
      <c r="G11" s="23">
        <f>'Cartera masculina por edad'!G11+'Cartera femenina por edad'!G11</f>
        <v>1753</v>
      </c>
      <c r="H11" s="23">
        <f>'Cartera masculina por edad'!H11+'Cartera femenina por edad'!H11</f>
        <v>1731</v>
      </c>
      <c r="I11" s="23">
        <f>'Cartera masculina por edad'!I11+'Cartera femenina por edad'!I11</f>
        <v>1455</v>
      </c>
      <c r="J11" s="23">
        <f>'Cartera masculina por edad'!J11+'Cartera femenina por edad'!J11</f>
        <v>1062</v>
      </c>
      <c r="K11" s="23">
        <f>'Cartera masculina por edad'!K11+'Cartera femenina por edad'!K11</f>
        <v>925</v>
      </c>
      <c r="L11" s="23">
        <f>'Cartera masculina por edad'!L11+'Cartera femenina por edad'!L11</f>
        <v>623</v>
      </c>
      <c r="M11" s="23">
        <f>'Cartera masculina por edad'!M11+'Cartera femenina por edad'!M11</f>
        <v>295</v>
      </c>
      <c r="N11" s="23">
        <f>'Cartera masculina por edad'!N11+'Cartera femenina por edad'!N11</f>
        <v>148</v>
      </c>
      <c r="O11" s="23">
        <f>'Cartera masculina por edad'!O11+'Cartera femenina por edad'!O11</f>
        <v>65</v>
      </c>
      <c r="P11" s="23">
        <f>'Cartera masculina por edad'!P11+'Cartera femenina por edad'!P11</f>
        <v>9</v>
      </c>
      <c r="Q11" s="23">
        <f>'Cartera masculina por edad'!Q11+'Cartera femenina por edad'!Q11</f>
        <v>5</v>
      </c>
      <c r="R11" s="23">
        <f>'Cartera masculina por edad'!R11+'Cartera femenina por edad'!R11</f>
        <v>0</v>
      </c>
      <c r="S11" s="26">
        <f>SUM(C11:R11)</f>
        <v>12407</v>
      </c>
      <c r="T11" s="26"/>
      <c r="U11" s="13"/>
      <c r="V11" s="1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ht="11.25">
      <c r="A12" s="4">
        <v>88</v>
      </c>
      <c r="B12" s="11" t="str">
        <f>+'Cartera femenina por edad'!B12</f>
        <v>Mas Vida</v>
      </c>
      <c r="C12" s="23">
        <f>'Cartera masculina por edad'!C12+'Cartera femenina por edad'!C12</f>
        <v>441</v>
      </c>
      <c r="D12" s="23">
        <f>'Cartera masculina por edad'!D12+'Cartera femenina por edad'!D12</f>
        <v>3308</v>
      </c>
      <c r="E12" s="23">
        <f>'Cartera masculina por edad'!E12+'Cartera femenina por edad'!E12</f>
        <v>16816</v>
      </c>
      <c r="F12" s="23">
        <f>'Cartera masculina por edad'!F12+'Cartera femenina por edad'!F12</f>
        <v>25877</v>
      </c>
      <c r="G12" s="23">
        <f>'Cartera masculina por edad'!G12+'Cartera femenina por edad'!G12</f>
        <v>23829</v>
      </c>
      <c r="H12" s="23">
        <f>'Cartera masculina por edad'!H12+'Cartera femenina por edad'!H12</f>
        <v>19470</v>
      </c>
      <c r="I12" s="23">
        <f>'Cartera masculina por edad'!I12+'Cartera femenina por edad'!I12</f>
        <v>14826</v>
      </c>
      <c r="J12" s="23">
        <f>'Cartera masculina por edad'!J12+'Cartera femenina por edad'!J12</f>
        <v>10802</v>
      </c>
      <c r="K12" s="23">
        <f>'Cartera masculina por edad'!K12+'Cartera femenina por edad'!K12</f>
        <v>6351</v>
      </c>
      <c r="L12" s="23">
        <f>'Cartera masculina por edad'!L12+'Cartera femenina por edad'!L12</f>
        <v>2642</v>
      </c>
      <c r="M12" s="23">
        <f>'Cartera masculina por edad'!M12+'Cartera femenina por edad'!M12</f>
        <v>1298</v>
      </c>
      <c r="N12" s="23">
        <f>'Cartera masculina por edad'!N12+'Cartera femenina por edad'!N12</f>
        <v>662</v>
      </c>
      <c r="O12" s="23">
        <f>'Cartera masculina por edad'!O12+'Cartera femenina por edad'!O12</f>
        <v>435</v>
      </c>
      <c r="P12" s="23">
        <f>'Cartera masculina por edad'!P12+'Cartera femenina por edad'!P12</f>
        <v>230</v>
      </c>
      <c r="Q12" s="23">
        <f>'Cartera masculina por edad'!Q12+'Cartera femenina por edad'!Q12</f>
        <v>139</v>
      </c>
      <c r="R12" s="23">
        <f>'Cartera masculina por edad'!R12+'Cartera femenina por edad'!R12</f>
        <v>0</v>
      </c>
      <c r="S12" s="26">
        <f t="shared" si="0"/>
        <v>127126</v>
      </c>
      <c r="T12" s="26"/>
      <c r="U12" s="13"/>
      <c r="V12" s="1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ht="11.25">
      <c r="A13" s="4">
        <v>99</v>
      </c>
      <c r="B13" s="11" t="str">
        <f>+'Cartera femenina por edad'!B13</f>
        <v>Isapre Banmédica</v>
      </c>
      <c r="C13" s="23">
        <f>'Cartera masculina por edad'!C13+'Cartera femenina por edad'!C13</f>
        <v>3120</v>
      </c>
      <c r="D13" s="23">
        <f>'Cartera masculina por edad'!D13+'Cartera femenina por edad'!D13</f>
        <v>24848</v>
      </c>
      <c r="E13" s="23">
        <f>'Cartera masculina por edad'!E13+'Cartera femenina por edad'!E13</f>
        <v>44414</v>
      </c>
      <c r="F13" s="23">
        <f>'Cartera masculina por edad'!F13+'Cartera femenina por edad'!F13</f>
        <v>47576</v>
      </c>
      <c r="G13" s="23">
        <f>'Cartera masculina por edad'!G13+'Cartera femenina por edad'!G13</f>
        <v>43297</v>
      </c>
      <c r="H13" s="23">
        <f>'Cartera masculina por edad'!H13+'Cartera femenina por edad'!H13</f>
        <v>39213</v>
      </c>
      <c r="I13" s="23">
        <f>'Cartera masculina por edad'!I13+'Cartera femenina por edad'!I13</f>
        <v>32686</v>
      </c>
      <c r="J13" s="23">
        <f>'Cartera masculina por edad'!J13+'Cartera femenina por edad'!J13</f>
        <v>25410</v>
      </c>
      <c r="K13" s="23">
        <f>'Cartera masculina por edad'!K13+'Cartera femenina por edad'!K13</f>
        <v>19327</v>
      </c>
      <c r="L13" s="23">
        <f>'Cartera masculina por edad'!L13+'Cartera femenina por edad'!L13</f>
        <v>13995</v>
      </c>
      <c r="M13" s="23">
        <f>'Cartera masculina por edad'!M13+'Cartera femenina por edad'!M13</f>
        <v>7668</v>
      </c>
      <c r="N13" s="23">
        <f>'Cartera masculina por edad'!N13+'Cartera femenina por edad'!N13</f>
        <v>4170</v>
      </c>
      <c r="O13" s="23">
        <f>'Cartera masculina por edad'!O13+'Cartera femenina por edad'!O13</f>
        <v>2988</v>
      </c>
      <c r="P13" s="23">
        <f>'Cartera masculina por edad'!P13+'Cartera femenina por edad'!P13</f>
        <v>1597</v>
      </c>
      <c r="Q13" s="23">
        <f>'Cartera masculina por edad'!Q13+'Cartera femenina por edad'!Q13</f>
        <v>995</v>
      </c>
      <c r="R13" s="23">
        <f>'Cartera masculina por edad'!R13+'Cartera femenina por edad'!R13</f>
        <v>0</v>
      </c>
      <c r="S13" s="26">
        <f t="shared" si="0"/>
        <v>311304</v>
      </c>
      <c r="T13" s="26"/>
      <c r="U13" s="13"/>
      <c r="V13" s="1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ht="11.25">
      <c r="A14" s="4">
        <v>107</v>
      </c>
      <c r="B14" s="11" t="str">
        <f>+'Cartera femenina por edad'!B14</f>
        <v>Consalud S.A.</v>
      </c>
      <c r="C14" s="23">
        <f>'Cartera masculina por edad'!C14+'Cartera femenina por edad'!C14</f>
        <v>5113</v>
      </c>
      <c r="D14" s="23">
        <f>'Cartera masculina por edad'!D14+'Cartera femenina por edad'!D14</f>
        <v>28553</v>
      </c>
      <c r="E14" s="23">
        <f>'Cartera masculina por edad'!E14+'Cartera femenina por edad'!E14</f>
        <v>41351</v>
      </c>
      <c r="F14" s="23">
        <f>'Cartera masculina por edad'!F14+'Cartera femenina por edad'!F14</f>
        <v>41738</v>
      </c>
      <c r="G14" s="23">
        <f>'Cartera masculina por edad'!G14+'Cartera femenina por edad'!G14</f>
        <v>38752</v>
      </c>
      <c r="H14" s="23">
        <f>'Cartera masculina por edad'!H14+'Cartera femenina por edad'!H14</f>
        <v>37470</v>
      </c>
      <c r="I14" s="23">
        <f>'Cartera masculina por edad'!I14+'Cartera femenina por edad'!I14</f>
        <v>34192</v>
      </c>
      <c r="J14" s="23">
        <f>'Cartera masculina por edad'!J14+'Cartera femenina por edad'!J14</f>
        <v>27384</v>
      </c>
      <c r="K14" s="23">
        <f>'Cartera masculina por edad'!K14+'Cartera femenina por edad'!K14</f>
        <v>20577</v>
      </c>
      <c r="L14" s="23">
        <f>'Cartera masculina por edad'!L14+'Cartera femenina por edad'!L14</f>
        <v>12428</v>
      </c>
      <c r="M14" s="23">
        <f>'Cartera masculina por edad'!M14+'Cartera femenina por edad'!M14</f>
        <v>6427</v>
      </c>
      <c r="N14" s="23">
        <f>'Cartera masculina por edad'!N14+'Cartera femenina por edad'!N14</f>
        <v>4202</v>
      </c>
      <c r="O14" s="23">
        <f>'Cartera masculina por edad'!O14+'Cartera femenina por edad'!O14</f>
        <v>2764</v>
      </c>
      <c r="P14" s="23">
        <f>'Cartera masculina por edad'!P14+'Cartera femenina por edad'!P14</f>
        <v>1142</v>
      </c>
      <c r="Q14" s="23">
        <f>'Cartera masculina por edad'!Q14+'Cartera femenina por edad'!Q14</f>
        <v>661</v>
      </c>
      <c r="R14" s="23">
        <f>'Cartera masculina por edad'!R14+'Cartera femenina por edad'!R14</f>
        <v>0</v>
      </c>
      <c r="S14" s="26">
        <f t="shared" si="0"/>
        <v>302754</v>
      </c>
      <c r="T14" s="26"/>
      <c r="U14" s="13"/>
      <c r="V14" s="1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U15" s="21"/>
      <c r="V15" s="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2:255" ht="11.25">
      <c r="B16" s="11" t="s">
        <v>46</v>
      </c>
      <c r="C16" s="26">
        <f aca="true" t="shared" si="1" ref="C16:S16">SUM(C7:C15)</f>
        <v>11170</v>
      </c>
      <c r="D16" s="26">
        <f t="shared" si="1"/>
        <v>78989</v>
      </c>
      <c r="E16" s="26">
        <f t="shared" si="1"/>
        <v>178001</v>
      </c>
      <c r="F16" s="26">
        <f t="shared" si="1"/>
        <v>213175</v>
      </c>
      <c r="G16" s="26">
        <f t="shared" si="1"/>
        <v>194441</v>
      </c>
      <c r="H16" s="26">
        <f t="shared" si="1"/>
        <v>169818</v>
      </c>
      <c r="I16" s="26">
        <f t="shared" si="1"/>
        <v>145303</v>
      </c>
      <c r="J16" s="26">
        <f t="shared" si="1"/>
        <v>115205</v>
      </c>
      <c r="K16" s="26">
        <f t="shared" si="1"/>
        <v>84935</v>
      </c>
      <c r="L16" s="26">
        <f t="shared" si="1"/>
        <v>56286</v>
      </c>
      <c r="M16" s="26">
        <f t="shared" si="1"/>
        <v>29852</v>
      </c>
      <c r="N16" s="26">
        <f t="shared" si="1"/>
        <v>16897</v>
      </c>
      <c r="O16" s="26">
        <f t="shared" si="1"/>
        <v>10952</v>
      </c>
      <c r="P16" s="26">
        <f t="shared" si="1"/>
        <v>5204</v>
      </c>
      <c r="Q16" s="26">
        <f t="shared" si="1"/>
        <v>2827</v>
      </c>
      <c r="R16" s="26">
        <f t="shared" si="1"/>
        <v>0</v>
      </c>
      <c r="S16" s="26">
        <f t="shared" si="1"/>
        <v>1313055</v>
      </c>
      <c r="T16" s="26"/>
      <c r="U16" s="13">
        <f>SUM(C16:G16)</f>
        <v>675776</v>
      </c>
      <c r="V16" s="13">
        <f>SUM(H16:K16)</f>
        <v>515261</v>
      </c>
      <c r="W16" s="13">
        <f>SUM(L16:Q16)</f>
        <v>122018</v>
      </c>
      <c r="X16" s="13">
        <f>SUM(U16:W16)</f>
        <v>1313055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ht="11.25">
      <c r="A17" s="4"/>
      <c r="B17" s="4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26"/>
      <c r="S17" s="49"/>
      <c r="T17" s="26"/>
      <c r="U17" s="50">
        <f>+U16/$X16</f>
        <v>0.5146593250092342</v>
      </c>
      <c r="V17" s="50">
        <f>+V16/$X16</f>
        <v>0.39241387451401505</v>
      </c>
      <c r="W17" s="50">
        <f>+W16/$X16</f>
        <v>0.09292680047675078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ht="11.25">
      <c r="A18" s="4">
        <v>62</v>
      </c>
      <c r="B18" s="11" t="str">
        <f>+'Cartera femenina por edad'!B18</f>
        <v>San Lorenzo</v>
      </c>
      <c r="C18" s="23">
        <f>'Cartera masculina por edad'!C18+'Cartera femenina por edad'!C18</f>
        <v>1</v>
      </c>
      <c r="D18" s="23">
        <f>'Cartera masculina por edad'!D18+'Cartera femenina por edad'!D18</f>
        <v>8</v>
      </c>
      <c r="E18" s="23">
        <f>'Cartera masculina por edad'!E18+'Cartera femenina por edad'!E18</f>
        <v>56</v>
      </c>
      <c r="F18" s="23">
        <f>'Cartera masculina por edad'!F18+'Cartera femenina por edad'!F18</f>
        <v>143</v>
      </c>
      <c r="G18" s="23">
        <f>'Cartera masculina por edad'!G18+'Cartera femenina por edad'!G18</f>
        <v>153</v>
      </c>
      <c r="H18" s="23">
        <f>'Cartera masculina por edad'!H18+'Cartera femenina por edad'!H18</f>
        <v>151</v>
      </c>
      <c r="I18" s="23">
        <f>'Cartera masculina por edad'!I18+'Cartera femenina por edad'!I18</f>
        <v>333</v>
      </c>
      <c r="J18" s="23">
        <f>'Cartera masculina por edad'!J18+'Cartera femenina por edad'!J18</f>
        <v>439</v>
      </c>
      <c r="K18" s="23">
        <f>'Cartera masculina por edad'!K18+'Cartera femenina por edad'!K18</f>
        <v>391</v>
      </c>
      <c r="L18" s="23">
        <f>'Cartera masculina por edad'!L18+'Cartera femenina por edad'!L18</f>
        <v>160</v>
      </c>
      <c r="M18" s="23">
        <f>'Cartera masculina por edad'!M18+'Cartera femenina por edad'!M18</f>
        <v>45</v>
      </c>
      <c r="N18" s="23">
        <f>'Cartera masculina por edad'!N18+'Cartera femenina por edad'!N18</f>
        <v>14</v>
      </c>
      <c r="O18" s="23">
        <f>'Cartera masculina por edad'!O18+'Cartera femenina por edad'!O18</f>
        <v>8</v>
      </c>
      <c r="P18" s="23">
        <f>'Cartera masculina por edad'!P18+'Cartera femenina por edad'!P18</f>
        <v>1</v>
      </c>
      <c r="Q18" s="23">
        <f>'Cartera masculina por edad'!Q18+'Cartera femenina por edad'!Q18</f>
        <v>0</v>
      </c>
      <c r="R18" s="23">
        <f>'Cartera masculina por edad'!R18+'Cartera femenina por edad'!R18</f>
        <v>0</v>
      </c>
      <c r="S18" s="26">
        <f aca="true" t="shared" si="2" ref="S18:S23">SUM(C18:R18)</f>
        <v>1903</v>
      </c>
      <c r="T18" s="26"/>
      <c r="U18" s="13"/>
      <c r="V18" s="1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ht="11.25">
      <c r="A19" s="4">
        <v>63</v>
      </c>
      <c r="B19" s="11" t="str">
        <f>+'Cartera femenina por edad'!B19</f>
        <v>Fusat Ltda.</v>
      </c>
      <c r="C19" s="23">
        <f>'Cartera masculina por edad'!C19+'Cartera femenina por edad'!C19</f>
        <v>509</v>
      </c>
      <c r="D19" s="23">
        <f>'Cartera masculina por edad'!D19+'Cartera femenina por edad'!D19</f>
        <v>291</v>
      </c>
      <c r="E19" s="23">
        <f>'Cartera masculina por edad'!E19+'Cartera femenina por edad'!E19</f>
        <v>1004</v>
      </c>
      <c r="F19" s="23">
        <f>'Cartera masculina por edad'!F19+'Cartera femenina por edad'!F19</f>
        <v>1498</v>
      </c>
      <c r="G19" s="23">
        <f>'Cartera masculina por edad'!G19+'Cartera femenina por edad'!G19</f>
        <v>1413</v>
      </c>
      <c r="H19" s="23">
        <f>'Cartera masculina por edad'!H19+'Cartera femenina por edad'!H19</f>
        <v>1523</v>
      </c>
      <c r="I19" s="23">
        <f>'Cartera masculina por edad'!I19+'Cartera femenina por edad'!I19</f>
        <v>1377</v>
      </c>
      <c r="J19" s="23">
        <f>'Cartera masculina por edad'!J19+'Cartera femenina por edad'!J19</f>
        <v>1943</v>
      </c>
      <c r="K19" s="23">
        <f>'Cartera masculina por edad'!K19+'Cartera femenina por edad'!K19</f>
        <v>2290</v>
      </c>
      <c r="L19" s="23">
        <f>'Cartera masculina por edad'!L19+'Cartera femenina por edad'!L19</f>
        <v>1835</v>
      </c>
      <c r="M19" s="23">
        <f>'Cartera masculina por edad'!M19+'Cartera femenina por edad'!M19</f>
        <v>1080</v>
      </c>
      <c r="N19" s="23">
        <f>'Cartera masculina por edad'!N19+'Cartera femenina por edad'!N19</f>
        <v>455</v>
      </c>
      <c r="O19" s="23">
        <f>'Cartera masculina por edad'!O19+'Cartera femenina por edad'!O19</f>
        <v>202</v>
      </c>
      <c r="P19" s="23">
        <f>'Cartera masculina por edad'!P19+'Cartera femenina por edad'!P19</f>
        <v>74</v>
      </c>
      <c r="Q19" s="23">
        <f>'Cartera masculina por edad'!Q19+'Cartera femenina por edad'!Q19</f>
        <v>44</v>
      </c>
      <c r="R19" s="23">
        <f>'Cartera masculina por edad'!R19+'Cartera femenina por edad'!R19</f>
        <v>0</v>
      </c>
      <c r="S19" s="26">
        <f t="shared" si="2"/>
        <v>15538</v>
      </c>
      <c r="T19" s="26"/>
      <c r="U19" s="13"/>
      <c r="V19" s="1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ht="11.25">
      <c r="A20" s="4">
        <v>65</v>
      </c>
      <c r="B20" s="11" t="str">
        <f>+'Cartera femenina por edad'!B20</f>
        <v>Chuquicamata</v>
      </c>
      <c r="C20" s="23">
        <f>'Cartera masculina por edad'!C20+'Cartera femenina por edad'!C20</f>
        <v>462</v>
      </c>
      <c r="D20" s="23">
        <f>'Cartera masculina por edad'!D20+'Cartera femenina por edad'!D20</f>
        <v>106</v>
      </c>
      <c r="E20" s="23">
        <f>'Cartera masculina por edad'!E20+'Cartera femenina por edad'!E20</f>
        <v>741</v>
      </c>
      <c r="F20" s="23">
        <f>'Cartera masculina por edad'!F20+'Cartera femenina por edad'!F20</f>
        <v>863</v>
      </c>
      <c r="G20" s="23">
        <f>'Cartera masculina por edad'!G20+'Cartera femenina por edad'!G20</f>
        <v>1008</v>
      </c>
      <c r="H20" s="23">
        <f>'Cartera masculina por edad'!H20+'Cartera femenina por edad'!H20</f>
        <v>1709</v>
      </c>
      <c r="I20" s="23">
        <f>'Cartera masculina por edad'!I20+'Cartera femenina por edad'!I20</f>
        <v>1892</v>
      </c>
      <c r="J20" s="23">
        <f>'Cartera masculina por edad'!J20+'Cartera femenina por edad'!J20</f>
        <v>1840</v>
      </c>
      <c r="K20" s="23">
        <f>'Cartera masculina por edad'!K20+'Cartera femenina por edad'!K20</f>
        <v>1671</v>
      </c>
      <c r="L20" s="23">
        <f>'Cartera masculina por edad'!L20+'Cartera femenina por edad'!L20</f>
        <v>1086</v>
      </c>
      <c r="M20" s="23">
        <f>'Cartera masculina por edad'!M20+'Cartera femenina por edad'!M20</f>
        <v>384</v>
      </c>
      <c r="N20" s="23">
        <f>'Cartera masculina por edad'!N20+'Cartera femenina por edad'!N20</f>
        <v>94</v>
      </c>
      <c r="O20" s="23">
        <f>'Cartera masculina por edad'!O20+'Cartera femenina por edad'!O20</f>
        <v>38</v>
      </c>
      <c r="P20" s="23">
        <f>'Cartera masculina por edad'!P20+'Cartera femenina por edad'!P20</f>
        <v>19</v>
      </c>
      <c r="Q20" s="23">
        <f>'Cartera masculina por edad'!Q20+'Cartera femenina por edad'!Q20</f>
        <v>16</v>
      </c>
      <c r="R20" s="23">
        <f>'Cartera masculina por edad'!R20+'Cartera femenina por edad'!R20</f>
        <v>0</v>
      </c>
      <c r="S20" s="26">
        <f t="shared" si="2"/>
        <v>11929</v>
      </c>
      <c r="T20" s="26"/>
      <c r="U20" s="13"/>
      <c r="V20" s="1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ht="11.25">
      <c r="A21" s="4">
        <v>68</v>
      </c>
      <c r="B21" s="11" t="str">
        <f>+'Cartera femenina por edad'!B21</f>
        <v>Río Blanco</v>
      </c>
      <c r="C21" s="23">
        <f>'Cartera masculina por edad'!C21+'Cartera femenina por edad'!C21</f>
        <v>2</v>
      </c>
      <c r="D21" s="23">
        <f>'Cartera masculina por edad'!D21+'Cartera femenina por edad'!D21</f>
        <v>4</v>
      </c>
      <c r="E21" s="23">
        <f>'Cartera masculina por edad'!E21+'Cartera femenina por edad'!E21</f>
        <v>70</v>
      </c>
      <c r="F21" s="23">
        <f>'Cartera masculina por edad'!F21+'Cartera femenina por edad'!F21</f>
        <v>214</v>
      </c>
      <c r="G21" s="23">
        <f>'Cartera masculina por edad'!G21+'Cartera femenina por edad'!G21</f>
        <v>214</v>
      </c>
      <c r="H21" s="23">
        <f>'Cartera masculina por edad'!H21+'Cartera femenina por edad'!H21</f>
        <v>243</v>
      </c>
      <c r="I21" s="23">
        <f>'Cartera masculina por edad'!I21+'Cartera femenina por edad'!I21</f>
        <v>201</v>
      </c>
      <c r="J21" s="23">
        <f>'Cartera masculina por edad'!J21+'Cartera femenina por edad'!J21</f>
        <v>268</v>
      </c>
      <c r="K21" s="23">
        <f>'Cartera masculina por edad'!K21+'Cartera femenina por edad'!K21</f>
        <v>310</v>
      </c>
      <c r="L21" s="23">
        <f>'Cartera masculina por edad'!L21+'Cartera femenina por edad'!L21</f>
        <v>245</v>
      </c>
      <c r="M21" s="23">
        <f>'Cartera masculina por edad'!M21+'Cartera femenina por edad'!M21</f>
        <v>78</v>
      </c>
      <c r="N21" s="23">
        <f>'Cartera masculina por edad'!N21+'Cartera femenina por edad'!N21</f>
        <v>22</v>
      </c>
      <c r="O21" s="23">
        <f>'Cartera masculina por edad'!O21+'Cartera femenina por edad'!O21</f>
        <v>9</v>
      </c>
      <c r="P21" s="23">
        <f>'Cartera masculina por edad'!P21+'Cartera femenina por edad'!P21</f>
        <v>4</v>
      </c>
      <c r="Q21" s="23">
        <f>'Cartera masculina por edad'!Q21+'Cartera femenina por edad'!Q21</f>
        <v>2</v>
      </c>
      <c r="R21" s="23">
        <f>'Cartera masculina por edad'!R21+'Cartera femenina por edad'!R21</f>
        <v>0</v>
      </c>
      <c r="S21" s="26">
        <f t="shared" si="2"/>
        <v>1886</v>
      </c>
      <c r="T21" s="26"/>
      <c r="U21" s="13"/>
      <c r="V21" s="1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1.25">
      <c r="A22" s="4">
        <v>76</v>
      </c>
      <c r="B22" s="11" t="str">
        <f>+'Cartera femenina por edad'!B22</f>
        <v>Isapre Fundación</v>
      </c>
      <c r="C22" s="23">
        <f>'Cartera masculina por edad'!C22+'Cartera femenina por edad'!C22</f>
        <v>14</v>
      </c>
      <c r="D22" s="23">
        <f>'Cartera masculina por edad'!D22+'Cartera femenina por edad'!D22</f>
        <v>173</v>
      </c>
      <c r="E22" s="23">
        <f>'Cartera masculina por edad'!E22+'Cartera femenina por edad'!E22</f>
        <v>618</v>
      </c>
      <c r="F22" s="23">
        <f>'Cartera masculina por edad'!F22+'Cartera femenina por edad'!F22</f>
        <v>744</v>
      </c>
      <c r="G22" s="23">
        <f>'Cartera masculina por edad'!G22+'Cartera femenina por edad'!G22</f>
        <v>1105</v>
      </c>
      <c r="H22" s="23">
        <f>'Cartera masculina por edad'!H22+'Cartera femenina por edad'!H22</f>
        <v>1027</v>
      </c>
      <c r="I22" s="23">
        <f>'Cartera masculina por edad'!I22+'Cartera femenina por edad'!I22</f>
        <v>900</v>
      </c>
      <c r="J22" s="23">
        <f>'Cartera masculina por edad'!J22+'Cartera femenina por edad'!J22</f>
        <v>916</v>
      </c>
      <c r="K22" s="23">
        <f>'Cartera masculina por edad'!K22+'Cartera femenina por edad'!K22</f>
        <v>1481</v>
      </c>
      <c r="L22" s="23">
        <f>'Cartera masculina por edad'!L22+'Cartera femenina por edad'!L22</f>
        <v>1769</v>
      </c>
      <c r="M22" s="23">
        <f>'Cartera masculina por edad'!M22+'Cartera femenina por edad'!M22</f>
        <v>1053</v>
      </c>
      <c r="N22" s="23">
        <f>'Cartera masculina por edad'!N22+'Cartera femenina por edad'!N22</f>
        <v>842</v>
      </c>
      <c r="O22" s="23">
        <f>'Cartera masculina por edad'!O22+'Cartera femenina por edad'!O22</f>
        <v>922</v>
      </c>
      <c r="P22" s="23">
        <f>'Cartera masculina por edad'!P22+'Cartera femenina por edad'!P22</f>
        <v>850</v>
      </c>
      <c r="Q22" s="23">
        <f>'Cartera masculina por edad'!Q22+'Cartera femenina por edad'!Q22</f>
        <v>805</v>
      </c>
      <c r="R22" s="23">
        <f>'Cartera masculina por edad'!R22+'Cartera femenina por edad'!R22</f>
        <v>0</v>
      </c>
      <c r="S22" s="26">
        <f t="shared" si="2"/>
        <v>13219</v>
      </c>
      <c r="T22" s="26"/>
      <c r="U22" s="13"/>
      <c r="V22" s="1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ht="11.25">
      <c r="A23" s="4">
        <v>94</v>
      </c>
      <c r="B23" s="11" t="str">
        <f>+'Cartera femenina por edad'!B23</f>
        <v>Cruz del Norte</v>
      </c>
      <c r="C23" s="23">
        <f>'Cartera masculina por edad'!C23+'Cartera femenina por edad'!C23</f>
        <v>1</v>
      </c>
      <c r="D23" s="23">
        <f>'Cartera masculina por edad'!D23+'Cartera femenina por edad'!D23</f>
        <v>31</v>
      </c>
      <c r="E23" s="23">
        <f>'Cartera masculina por edad'!E23+'Cartera femenina por edad'!E23</f>
        <v>87</v>
      </c>
      <c r="F23" s="23">
        <f>'Cartera masculina por edad'!F23+'Cartera femenina por edad'!F23</f>
        <v>172</v>
      </c>
      <c r="G23" s="23">
        <f>'Cartera masculina por edad'!G23+'Cartera femenina por edad'!G23</f>
        <v>160</v>
      </c>
      <c r="H23" s="23">
        <f>'Cartera masculina por edad'!H23+'Cartera femenina por edad'!H23</f>
        <v>229</v>
      </c>
      <c r="I23" s="23">
        <f>'Cartera masculina por edad'!I23+'Cartera femenina por edad'!I23</f>
        <v>238</v>
      </c>
      <c r="J23" s="23">
        <f>'Cartera masculina por edad'!J23+'Cartera femenina por edad'!J23</f>
        <v>222</v>
      </c>
      <c r="K23" s="23">
        <f>'Cartera masculina por edad'!K23+'Cartera femenina por edad'!K23</f>
        <v>150</v>
      </c>
      <c r="L23" s="23">
        <f>'Cartera masculina por edad'!L23+'Cartera femenina por edad'!L23</f>
        <v>90</v>
      </c>
      <c r="M23" s="23">
        <f>'Cartera masculina por edad'!M23+'Cartera femenina por edad'!M23</f>
        <v>22</v>
      </c>
      <c r="N23" s="23">
        <f>'Cartera masculina por edad'!N23+'Cartera femenina por edad'!N23</f>
        <v>11</v>
      </c>
      <c r="O23" s="23">
        <f>'Cartera masculina por edad'!O23+'Cartera femenina por edad'!O23</f>
        <v>2</v>
      </c>
      <c r="P23" s="23">
        <f>'Cartera masculina por edad'!P23+'Cartera femenina por edad'!P23</f>
        <v>1</v>
      </c>
      <c r="Q23" s="23">
        <f>'Cartera masculina por edad'!Q23+'Cartera femenina por edad'!Q23</f>
        <v>0</v>
      </c>
      <c r="R23" s="23">
        <f>'Cartera masculina por edad'!R23+'Cartera femenina por edad'!R23</f>
        <v>0</v>
      </c>
      <c r="S23" s="26">
        <f t="shared" si="2"/>
        <v>1416</v>
      </c>
      <c r="T23" s="26"/>
      <c r="U23" s="13"/>
      <c r="V23" s="1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t="11.25">
      <c r="A24" s="4"/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U24" s="21"/>
      <c r="V24" s="1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1.25">
      <c r="A25" s="11"/>
      <c r="B25" s="11" t="s">
        <v>52</v>
      </c>
      <c r="C25" s="26">
        <f aca="true" t="shared" si="3" ref="C25:S25">SUM(C18:C23)</f>
        <v>989</v>
      </c>
      <c r="D25" s="26">
        <f t="shared" si="3"/>
        <v>613</v>
      </c>
      <c r="E25" s="26">
        <f t="shared" si="3"/>
        <v>2576</v>
      </c>
      <c r="F25" s="26">
        <f t="shared" si="3"/>
        <v>3634</v>
      </c>
      <c r="G25" s="26">
        <f t="shared" si="3"/>
        <v>4053</v>
      </c>
      <c r="H25" s="26">
        <f t="shared" si="3"/>
        <v>4882</v>
      </c>
      <c r="I25" s="26">
        <f t="shared" si="3"/>
        <v>4941</v>
      </c>
      <c r="J25" s="26">
        <f t="shared" si="3"/>
        <v>5628</v>
      </c>
      <c r="K25" s="26">
        <f t="shared" si="3"/>
        <v>6293</v>
      </c>
      <c r="L25" s="26">
        <f t="shared" si="3"/>
        <v>5185</v>
      </c>
      <c r="M25" s="26">
        <f t="shared" si="3"/>
        <v>2662</v>
      </c>
      <c r="N25" s="26">
        <f t="shared" si="3"/>
        <v>1438</v>
      </c>
      <c r="O25" s="26">
        <f t="shared" si="3"/>
        <v>1181</v>
      </c>
      <c r="P25" s="26">
        <f t="shared" si="3"/>
        <v>949</v>
      </c>
      <c r="Q25" s="26">
        <f t="shared" si="3"/>
        <v>867</v>
      </c>
      <c r="R25" s="26">
        <f t="shared" si="3"/>
        <v>0</v>
      </c>
      <c r="S25" s="26">
        <f t="shared" si="3"/>
        <v>45891</v>
      </c>
      <c r="U25" s="13">
        <f>SUM(C25:G25)</f>
        <v>11865</v>
      </c>
      <c r="V25" s="13">
        <f>SUM(H25:K25)</f>
        <v>21744</v>
      </c>
      <c r="W25" s="13">
        <f>SUM(L25:Q25)</f>
        <v>12282</v>
      </c>
      <c r="X25" s="13">
        <f>SUM(U25:W25)</f>
        <v>45891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11.25">
      <c r="A26" s="4"/>
      <c r="B26" s="4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26"/>
      <c r="S26" s="49"/>
      <c r="T26" s="26"/>
      <c r="U26" s="50">
        <f>+U25/$X25</f>
        <v>0.25854742760018307</v>
      </c>
      <c r="V26" s="50">
        <f>+V25/$X25</f>
        <v>0.47381839576387524</v>
      </c>
      <c r="W26" s="50">
        <f>+W25/$X25</f>
        <v>0.2676341766359417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ht="11.25">
      <c r="A27" s="15"/>
      <c r="B27" s="15" t="s">
        <v>53</v>
      </c>
      <c r="C27" s="26">
        <f aca="true" t="shared" si="4" ref="C27:S27">C16+C25</f>
        <v>12159</v>
      </c>
      <c r="D27" s="26">
        <f t="shared" si="4"/>
        <v>79602</v>
      </c>
      <c r="E27" s="26">
        <f t="shared" si="4"/>
        <v>180577</v>
      </c>
      <c r="F27" s="26">
        <f t="shared" si="4"/>
        <v>216809</v>
      </c>
      <c r="G27" s="26">
        <f t="shared" si="4"/>
        <v>198494</v>
      </c>
      <c r="H27" s="26">
        <f t="shared" si="4"/>
        <v>174700</v>
      </c>
      <c r="I27" s="26">
        <f t="shared" si="4"/>
        <v>150244</v>
      </c>
      <c r="J27" s="26">
        <f t="shared" si="4"/>
        <v>120833</v>
      </c>
      <c r="K27" s="26">
        <f t="shared" si="4"/>
        <v>91228</v>
      </c>
      <c r="L27" s="26">
        <f t="shared" si="4"/>
        <v>61471</v>
      </c>
      <c r="M27" s="26">
        <f t="shared" si="4"/>
        <v>32514</v>
      </c>
      <c r="N27" s="26">
        <f t="shared" si="4"/>
        <v>18335</v>
      </c>
      <c r="O27" s="26">
        <f t="shared" si="4"/>
        <v>12133</v>
      </c>
      <c r="P27" s="26">
        <f t="shared" si="4"/>
        <v>6153</v>
      </c>
      <c r="Q27" s="26">
        <f t="shared" si="4"/>
        <v>3694</v>
      </c>
      <c r="R27" s="26">
        <f t="shared" si="4"/>
        <v>0</v>
      </c>
      <c r="S27" s="26">
        <f t="shared" si="4"/>
        <v>1358946</v>
      </c>
      <c r="T27" s="26"/>
      <c r="U27" s="13">
        <f>SUM(C27:G27)</f>
        <v>687641</v>
      </c>
      <c r="V27" s="13">
        <f>SUM(H27:K27)</f>
        <v>537005</v>
      </c>
      <c r="W27" s="13">
        <f>SUM(L27:Q27)</f>
        <v>134300</v>
      </c>
      <c r="X27" s="13">
        <f>SUM(U27:W27)</f>
        <v>1358946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ht="11.25">
      <c r="A28" s="4"/>
      <c r="B28" s="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50">
        <f>+U27/$X27</f>
        <v>0.5060105405218456</v>
      </c>
      <c r="V28" s="50">
        <f>+V27/$X27</f>
        <v>0.3951628688704334</v>
      </c>
      <c r="W28" s="50">
        <f>+W27/$X27</f>
        <v>0.09882659060772099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ht="12" thickBot="1">
      <c r="A29" s="27"/>
      <c r="B29" s="27" t="s">
        <v>54</v>
      </c>
      <c r="C29" s="51">
        <f aca="true" t="shared" si="5" ref="C29:R29">(C27/$S27)</f>
        <v>0.008947375392399698</v>
      </c>
      <c r="D29" s="51">
        <f t="shared" si="5"/>
        <v>0.05857627896914226</v>
      </c>
      <c r="E29" s="51">
        <f t="shared" si="5"/>
        <v>0.1328801880280747</v>
      </c>
      <c r="F29" s="51">
        <f t="shared" si="5"/>
        <v>0.15954202742419493</v>
      </c>
      <c r="G29" s="51">
        <f t="shared" si="5"/>
        <v>0.14606467070803403</v>
      </c>
      <c r="H29" s="51">
        <f t="shared" si="5"/>
        <v>0.12855551287541964</v>
      </c>
      <c r="I29" s="51">
        <f t="shared" si="5"/>
        <v>0.11055921280168601</v>
      </c>
      <c r="J29" s="51">
        <f t="shared" si="5"/>
        <v>0.08891670456368392</v>
      </c>
      <c r="K29" s="51">
        <f t="shared" si="5"/>
        <v>0.06713143862964385</v>
      </c>
      <c r="L29" s="51">
        <f t="shared" si="5"/>
        <v>0.045234321304893646</v>
      </c>
      <c r="M29" s="51">
        <f t="shared" si="5"/>
        <v>0.023925895510196873</v>
      </c>
      <c r="N29" s="51">
        <f t="shared" si="5"/>
        <v>0.013492074004412243</v>
      </c>
      <c r="O29" s="51">
        <f t="shared" si="5"/>
        <v>0.008928242917672961</v>
      </c>
      <c r="P29" s="51">
        <f t="shared" si="5"/>
        <v>0.0045277737305235086</v>
      </c>
      <c r="Q29" s="51">
        <f t="shared" si="5"/>
        <v>0.002718283140021752</v>
      </c>
      <c r="R29" s="51">
        <f t="shared" si="5"/>
        <v>0</v>
      </c>
      <c r="S29" s="51">
        <f>SUM(C29:R29)</f>
        <v>1</v>
      </c>
      <c r="T29" s="52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2:255" ht="11.25">
      <c r="B30" s="11" t="str">
        <f>+'Cartera masculina por edad'!B30</f>
        <v>Fuente: Superintendencia de Salud, Archivo Maestro de Beneficiarios.</v>
      </c>
      <c r="C30" s="4"/>
      <c r="D30" s="13"/>
      <c r="E30" s="13"/>
      <c r="F30" s="13"/>
      <c r="G30" s="13"/>
      <c r="H30" s="13"/>
      <c r="I30" s="13"/>
      <c r="J30" s="13"/>
      <c r="K30" s="13"/>
      <c r="L30" s="53" t="s">
        <v>1</v>
      </c>
      <c r="M30" s="53" t="s">
        <v>1</v>
      </c>
      <c r="N30" s="53" t="s">
        <v>1</v>
      </c>
      <c r="O30" s="53" t="s">
        <v>1</v>
      </c>
      <c r="P30" s="13"/>
      <c r="Q30" s="13"/>
      <c r="R30" s="53" t="s">
        <v>1</v>
      </c>
      <c r="S30" s="53" t="s">
        <v>1</v>
      </c>
      <c r="T30" s="53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2:255" ht="11.25">
      <c r="B31" s="11" t="str">
        <f>+'Cartera masculina por edad'!B31</f>
        <v>(*) Son aquellos datos que no presentan información en el campo edad.</v>
      </c>
      <c r="C31" s="11"/>
      <c r="D31" s="13"/>
      <c r="E31" s="13"/>
      <c r="F31" s="13"/>
      <c r="G31" s="13"/>
      <c r="I31" s="13"/>
      <c r="J31" s="13"/>
      <c r="K31" s="13"/>
      <c r="L31" s="53" t="s">
        <v>1</v>
      </c>
      <c r="N31" s="53" t="s">
        <v>1</v>
      </c>
      <c r="O31" s="53" t="s">
        <v>1</v>
      </c>
      <c r="P31" s="13"/>
      <c r="Q31" s="13"/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3:255" ht="11.25">
      <c r="C32" s="11"/>
      <c r="D32" s="13"/>
      <c r="E32" s="13"/>
      <c r="F32" s="13"/>
      <c r="G32" s="13"/>
      <c r="H32" s="13"/>
      <c r="I32" s="13"/>
      <c r="J32" s="13"/>
      <c r="K32" s="13"/>
      <c r="L32" s="53"/>
      <c r="M32" s="53"/>
      <c r="N32" s="53"/>
      <c r="O32" s="53"/>
      <c r="P32" s="13"/>
      <c r="Q32" s="13"/>
      <c r="R32" s="53"/>
      <c r="S32" s="53"/>
      <c r="T32" s="5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ht="15">
      <c r="A33" s="150" t="s">
        <v>234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ht="13.5">
      <c r="A34" s="44"/>
      <c r="B34" s="151" t="s">
        <v>85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2:255" ht="13.5">
      <c r="B35" s="151" t="s">
        <v>265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ht="12" thickBot="1">
      <c r="A36" s="4"/>
      <c r="B36" s="4"/>
      <c r="C36" s="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ht="11.25">
      <c r="A37" s="112" t="s">
        <v>1</v>
      </c>
      <c r="B37" s="112" t="s">
        <v>1</v>
      </c>
      <c r="C37" s="160" t="s">
        <v>56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1" t="str">
        <f>+R5</f>
        <v>Sin Edad (*)</v>
      </c>
      <c r="T37" s="161" t="str">
        <f>+S5</f>
        <v>Total</v>
      </c>
      <c r="U37" s="45"/>
      <c r="V37" s="21"/>
      <c r="W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ht="11.25">
      <c r="A38" s="120" t="s">
        <v>39</v>
      </c>
      <c r="B38" s="120" t="s">
        <v>40</v>
      </c>
      <c r="C38" s="125" t="s">
        <v>226</v>
      </c>
      <c r="D38" s="125" t="s">
        <v>57</v>
      </c>
      <c r="E38" s="125" t="s">
        <v>58</v>
      </c>
      <c r="F38" s="125" t="s">
        <v>59</v>
      </c>
      <c r="G38" s="125" t="s">
        <v>60</v>
      </c>
      <c r="H38" s="125" t="s">
        <v>61</v>
      </c>
      <c r="I38" s="125" t="s">
        <v>62</v>
      </c>
      <c r="J38" s="125" t="s">
        <v>63</v>
      </c>
      <c r="K38" s="125" t="s">
        <v>64</v>
      </c>
      <c r="L38" s="125" t="s">
        <v>65</v>
      </c>
      <c r="M38" s="125" t="s">
        <v>66</v>
      </c>
      <c r="N38" s="125" t="s">
        <v>67</v>
      </c>
      <c r="O38" s="125" t="s">
        <v>68</v>
      </c>
      <c r="P38" s="125" t="s">
        <v>69</v>
      </c>
      <c r="Q38" s="125" t="s">
        <v>70</v>
      </c>
      <c r="R38" s="126" t="s">
        <v>71</v>
      </c>
      <c r="S38" s="162"/>
      <c r="T38" s="162" t="s">
        <v>4</v>
      </c>
      <c r="U38" s="46"/>
      <c r="V38" s="21" t="s">
        <v>86</v>
      </c>
      <c r="W38" s="21" t="s">
        <v>87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ht="11.25">
      <c r="A39" s="4">
        <v>67</v>
      </c>
      <c r="B39" s="11" t="str">
        <f aca="true" t="shared" si="6" ref="B39:B46">+B7</f>
        <v>Colmena Golden Cross</v>
      </c>
      <c r="C39" s="54">
        <v>155</v>
      </c>
      <c r="D39" s="23">
        <f>+'Cartera masculina por edad'!C39+'Cartera femenina por edad'!C39</f>
        <v>130958</v>
      </c>
      <c r="E39" s="23">
        <f>+'Cartera masculina por edad'!D39+'Cartera femenina por edad'!D39</f>
        <v>24289</v>
      </c>
      <c r="F39" s="23">
        <f>+'Cartera masculina por edad'!E39+'Cartera femenina por edad'!E39</f>
        <v>11678</v>
      </c>
      <c r="G39" s="23">
        <f>+'Cartera masculina por edad'!F39+'Cartera femenina por edad'!F39</f>
        <v>7307</v>
      </c>
      <c r="H39" s="23">
        <f>+'Cartera masculina por edad'!G39+'Cartera femenina por edad'!G39</f>
        <v>6408</v>
      </c>
      <c r="I39" s="23">
        <f>+'Cartera masculina por edad'!H39+'Cartera femenina por edad'!H39</f>
        <v>5866</v>
      </c>
      <c r="J39" s="23">
        <f>+'Cartera masculina por edad'!I39+'Cartera femenina por edad'!I39</f>
        <v>6034</v>
      </c>
      <c r="K39" s="23">
        <f>+'Cartera masculina por edad'!J39+'Cartera femenina por edad'!J39</f>
        <v>5370</v>
      </c>
      <c r="L39" s="23">
        <f>+'Cartera masculina por edad'!K39+'Cartera femenina por edad'!K39</f>
        <v>4165</v>
      </c>
      <c r="M39" s="23">
        <f>+'Cartera masculina por edad'!L39+'Cartera femenina por edad'!L39</f>
        <v>3138</v>
      </c>
      <c r="N39" s="23">
        <f>+'Cartera masculina por edad'!M39+'Cartera femenina por edad'!M39</f>
        <v>1803</v>
      </c>
      <c r="O39" s="23">
        <f>+'Cartera masculina por edad'!N39+'Cartera femenina por edad'!N39</f>
        <v>948</v>
      </c>
      <c r="P39" s="23">
        <f>+'Cartera masculina por edad'!O39+'Cartera femenina por edad'!O39</f>
        <v>580</v>
      </c>
      <c r="Q39" s="23">
        <f>+'Cartera masculina por edad'!P39+'Cartera femenina por edad'!P39</f>
        <v>285</v>
      </c>
      <c r="R39" s="23">
        <f>+'Cartera masculina por edad'!Q39+'Cartera femenina por edad'!Q39</f>
        <v>168</v>
      </c>
      <c r="S39" s="23">
        <f>+'Cartera masculina por edad'!R39+'Cartera femenina por edad'!R39</f>
        <v>0</v>
      </c>
      <c r="T39" s="26">
        <f aca="true" t="shared" si="7" ref="T39:T46">SUM(C39:S39)</f>
        <v>209152</v>
      </c>
      <c r="U39" s="26"/>
      <c r="V39" s="13"/>
      <c r="W39" s="13">
        <f aca="true" t="shared" si="8" ref="W39:W46">+V39-T39</f>
        <v>-209152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1.25">
      <c r="A40" s="4">
        <v>70</v>
      </c>
      <c r="B40" s="11" t="str">
        <f t="shared" si="6"/>
        <v>Normédica</v>
      </c>
      <c r="C40" s="54">
        <v>0</v>
      </c>
      <c r="D40" s="23">
        <f>+'Cartera masculina por edad'!C40+'Cartera femenina por edad'!C40</f>
        <v>24495</v>
      </c>
      <c r="E40" s="23">
        <f>+'Cartera masculina por edad'!D40+'Cartera femenina por edad'!D40</f>
        <v>3513</v>
      </c>
      <c r="F40" s="23">
        <f>+'Cartera masculina por edad'!E40+'Cartera femenina por edad'!E40</f>
        <v>1649</v>
      </c>
      <c r="G40" s="23">
        <f>+'Cartera masculina por edad'!F40+'Cartera femenina por edad'!F40</f>
        <v>1637</v>
      </c>
      <c r="H40" s="23">
        <f>+'Cartera masculina por edad'!G40+'Cartera femenina por edad'!G40</f>
        <v>1819</v>
      </c>
      <c r="I40" s="23">
        <f>+'Cartera masculina por edad'!H40+'Cartera femenina por edad'!H40</f>
        <v>1743</v>
      </c>
      <c r="J40" s="23">
        <f>+'Cartera masculina por edad'!I40+'Cartera femenina por edad'!I40</f>
        <v>1471</v>
      </c>
      <c r="K40" s="23">
        <f>+'Cartera masculina por edad'!J40+'Cartera femenina por edad'!J40</f>
        <v>956</v>
      </c>
      <c r="L40" s="23">
        <f>+'Cartera masculina por edad'!K40+'Cartera femenina por edad'!K40</f>
        <v>486</v>
      </c>
      <c r="M40" s="23">
        <f>+'Cartera masculina por edad'!L40+'Cartera femenina por edad'!L40</f>
        <v>213</v>
      </c>
      <c r="N40" s="23">
        <f>+'Cartera masculina por edad'!M40+'Cartera femenina por edad'!M40</f>
        <v>93</v>
      </c>
      <c r="O40" s="23">
        <f>+'Cartera masculina por edad'!N40+'Cartera femenina por edad'!N40</f>
        <v>35</v>
      </c>
      <c r="P40" s="23">
        <f>+'Cartera masculina por edad'!O40+'Cartera femenina por edad'!O40</f>
        <v>35</v>
      </c>
      <c r="Q40" s="23">
        <f>+'Cartera masculina por edad'!P40+'Cartera femenina por edad'!P40</f>
        <v>16</v>
      </c>
      <c r="R40" s="23">
        <f>+'Cartera masculina por edad'!Q40+'Cartera femenina por edad'!Q40</f>
        <v>8</v>
      </c>
      <c r="S40" s="23">
        <f>+'Cartera masculina por edad'!R40+'Cartera femenina por edad'!R40</f>
        <v>0</v>
      </c>
      <c r="T40" s="26">
        <f t="shared" si="7"/>
        <v>38169</v>
      </c>
      <c r="U40" s="26"/>
      <c r="V40" s="13"/>
      <c r="W40" s="13">
        <f t="shared" si="8"/>
        <v>-38169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1.25">
      <c r="A41" s="4">
        <v>78</v>
      </c>
      <c r="B41" s="11" t="str">
        <f t="shared" si="6"/>
        <v>ING Salud S.A.</v>
      </c>
      <c r="C41" s="54">
        <v>448</v>
      </c>
      <c r="D41" s="23">
        <f>+'Cartera masculina por edad'!C41+'Cartera femenina por edad'!C41</f>
        <v>163553</v>
      </c>
      <c r="E41" s="23">
        <f>+'Cartera masculina por edad'!D41+'Cartera femenina por edad'!D41</f>
        <v>27215</v>
      </c>
      <c r="F41" s="23">
        <f>+'Cartera masculina por edad'!E41+'Cartera femenina por edad'!E41</f>
        <v>12837</v>
      </c>
      <c r="G41" s="23">
        <f>+'Cartera masculina por edad'!F41+'Cartera femenina por edad'!F41</f>
        <v>8048</v>
      </c>
      <c r="H41" s="23">
        <f>+'Cartera masculina por edad'!G41+'Cartera femenina por edad'!G41</f>
        <v>8147</v>
      </c>
      <c r="I41" s="23">
        <f>+'Cartera masculina por edad'!H41+'Cartera femenina por edad'!H41</f>
        <v>8716</v>
      </c>
      <c r="J41" s="23">
        <f>+'Cartera masculina por edad'!I41+'Cartera femenina por edad'!I41</f>
        <v>8429</v>
      </c>
      <c r="K41" s="23">
        <f>+'Cartera masculina por edad'!J41+'Cartera femenina por edad'!J41</f>
        <v>7148</v>
      </c>
      <c r="L41" s="23">
        <f>+'Cartera masculina por edad'!K41+'Cartera femenina por edad'!K41</f>
        <v>5344</v>
      </c>
      <c r="M41" s="23">
        <f>+'Cartera masculina por edad'!L41+'Cartera femenina por edad'!L41</f>
        <v>3502</v>
      </c>
      <c r="N41" s="23">
        <f>+'Cartera masculina por edad'!M41+'Cartera femenina por edad'!M41</f>
        <v>1777</v>
      </c>
      <c r="O41" s="23">
        <f>+'Cartera masculina por edad'!N41+'Cartera femenina por edad'!N41</f>
        <v>850</v>
      </c>
      <c r="P41" s="23">
        <f>+'Cartera masculina por edad'!O41+'Cartera femenina por edad'!O41</f>
        <v>586</v>
      </c>
      <c r="Q41" s="23">
        <f>+'Cartera masculina por edad'!P41+'Cartera femenina por edad'!P41</f>
        <v>292</v>
      </c>
      <c r="R41" s="23">
        <f>+'Cartera masculina por edad'!Q41+'Cartera femenina por edad'!Q41</f>
        <v>223</v>
      </c>
      <c r="S41" s="23">
        <f>+'Cartera masculina por edad'!R41+'Cartera femenina por edad'!R41</f>
        <v>0</v>
      </c>
      <c r="T41" s="26">
        <f t="shared" si="7"/>
        <v>257115</v>
      </c>
      <c r="U41" s="26"/>
      <c r="V41" s="13"/>
      <c r="W41" s="13">
        <f t="shared" si="8"/>
        <v>-257115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1.25">
      <c r="A42" s="4">
        <v>80</v>
      </c>
      <c r="B42" s="11" t="str">
        <f t="shared" si="6"/>
        <v>Vida Tres</v>
      </c>
      <c r="C42" s="54">
        <v>13</v>
      </c>
      <c r="D42" s="23">
        <f>+'Cartera masculina por edad'!C42+'Cartera femenina por edad'!C42</f>
        <v>43333</v>
      </c>
      <c r="E42" s="23">
        <f>+'Cartera masculina por edad'!D42+'Cartera femenina por edad'!D42</f>
        <v>7625</v>
      </c>
      <c r="F42" s="23">
        <f>+'Cartera masculina por edad'!E42+'Cartera femenina por edad'!E42</f>
        <v>3497</v>
      </c>
      <c r="G42" s="23">
        <f>+'Cartera masculina por edad'!F42+'Cartera femenina por edad'!F42</f>
        <v>2058</v>
      </c>
      <c r="H42" s="23">
        <f>+'Cartera masculina por edad'!G42+'Cartera femenina por edad'!G42</f>
        <v>2103</v>
      </c>
      <c r="I42" s="23">
        <f>+'Cartera masculina por edad'!H42+'Cartera femenina por edad'!H42</f>
        <v>2086</v>
      </c>
      <c r="J42" s="23">
        <f>+'Cartera masculina por edad'!I42+'Cartera femenina por edad'!I42</f>
        <v>1835</v>
      </c>
      <c r="K42" s="23">
        <f>+'Cartera masculina por edad'!J42+'Cartera femenina por edad'!J42</f>
        <v>1479</v>
      </c>
      <c r="L42" s="23">
        <f>+'Cartera masculina por edad'!K42+'Cartera femenina por edad'!K42</f>
        <v>1234</v>
      </c>
      <c r="M42" s="23">
        <f>+'Cartera masculina por edad'!L42+'Cartera femenina por edad'!L42</f>
        <v>932</v>
      </c>
      <c r="N42" s="23">
        <f>+'Cartera masculina por edad'!M42+'Cartera femenina por edad'!M42</f>
        <v>610</v>
      </c>
      <c r="O42" s="23">
        <f>+'Cartera masculina por edad'!N42+'Cartera femenina por edad'!N42</f>
        <v>483</v>
      </c>
      <c r="P42" s="23">
        <f>+'Cartera masculina por edad'!O42+'Cartera femenina por edad'!O42</f>
        <v>329</v>
      </c>
      <c r="Q42" s="23">
        <f>+'Cartera masculina por edad'!P42+'Cartera femenina por edad'!P42</f>
        <v>179</v>
      </c>
      <c r="R42" s="23">
        <f>+'Cartera masculina por edad'!Q42+'Cartera femenina por edad'!Q42</f>
        <v>111</v>
      </c>
      <c r="S42" s="23">
        <f>+'Cartera masculina por edad'!R42+'Cartera femenina por edad'!R42</f>
        <v>0</v>
      </c>
      <c r="T42" s="26">
        <f t="shared" si="7"/>
        <v>67907</v>
      </c>
      <c r="U42" s="26"/>
      <c r="V42" s="13"/>
      <c r="W42" s="13">
        <f t="shared" si="8"/>
        <v>-67907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1.25">
      <c r="A43" s="4">
        <v>81</v>
      </c>
      <c r="B43" s="11" t="str">
        <f t="shared" si="6"/>
        <v>Ferrosalud</v>
      </c>
      <c r="C43" s="54">
        <v>23</v>
      </c>
      <c r="D43" s="23">
        <f>+'Cartera masculina por edad'!C43+'Cartera femenina por edad'!C43</f>
        <v>7647</v>
      </c>
      <c r="E43" s="23">
        <f>+'Cartera masculina por edad'!D43+'Cartera femenina por edad'!D43</f>
        <v>1075</v>
      </c>
      <c r="F43" s="23">
        <f>+'Cartera masculina por edad'!E43+'Cartera femenina por edad'!E43</f>
        <v>390</v>
      </c>
      <c r="G43" s="23">
        <f>+'Cartera masculina por edad'!F43+'Cartera femenina por edad'!F43</f>
        <v>331</v>
      </c>
      <c r="H43" s="23">
        <f>+'Cartera masculina por edad'!G43+'Cartera femenina por edad'!G43</f>
        <v>361</v>
      </c>
      <c r="I43" s="23">
        <f>+'Cartera masculina por edad'!H43+'Cartera femenina por edad'!H43</f>
        <v>438</v>
      </c>
      <c r="J43" s="23">
        <f>+'Cartera masculina por edad'!I43+'Cartera femenina por edad'!I43</f>
        <v>366</v>
      </c>
      <c r="K43" s="23">
        <f>+'Cartera masculina por edad'!J43+'Cartera femenina por edad'!J43</f>
        <v>366</v>
      </c>
      <c r="L43" s="23">
        <f>+'Cartera masculina por edad'!K43+'Cartera femenina por edad'!K43</f>
        <v>447</v>
      </c>
      <c r="M43" s="23">
        <f>+'Cartera masculina por edad'!L43+'Cartera femenina por edad'!L43</f>
        <v>261</v>
      </c>
      <c r="N43" s="23">
        <f>+'Cartera masculina por edad'!M43+'Cartera femenina por edad'!M43</f>
        <v>114</v>
      </c>
      <c r="O43" s="23">
        <f>+'Cartera masculina por edad'!N43+'Cartera femenina por edad'!N43</f>
        <v>43</v>
      </c>
      <c r="P43" s="23">
        <f>+'Cartera masculina por edad'!O43+'Cartera femenina por edad'!O43</f>
        <v>18</v>
      </c>
      <c r="Q43" s="23">
        <f>+'Cartera masculina por edad'!P43+'Cartera femenina por edad'!P43</f>
        <v>6</v>
      </c>
      <c r="R43" s="23">
        <f>+'Cartera masculina por edad'!Q43+'Cartera femenina por edad'!Q43</f>
        <v>4</v>
      </c>
      <c r="S43" s="23">
        <f>+'Cartera masculina por edad'!R43+'Cartera femenina por edad'!R43</f>
        <v>0</v>
      </c>
      <c r="T43" s="26">
        <f>SUM(C43:S43)</f>
        <v>11890</v>
      </c>
      <c r="U43" s="26"/>
      <c r="V43" s="13"/>
      <c r="W43" s="13">
        <f>+V43-T43</f>
        <v>-11890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1.25">
      <c r="A44" s="4">
        <v>88</v>
      </c>
      <c r="B44" s="11" t="str">
        <f t="shared" si="6"/>
        <v>Mas Vida</v>
      </c>
      <c r="C44" s="54">
        <v>63</v>
      </c>
      <c r="D44" s="23">
        <f>+'Cartera masculina por edad'!C44+'Cartera femenina por edad'!C44</f>
        <v>89782</v>
      </c>
      <c r="E44" s="23">
        <f>+'Cartera masculina por edad'!D44+'Cartera femenina por edad'!D44</f>
        <v>11973</v>
      </c>
      <c r="F44" s="23">
        <f>+'Cartera masculina por edad'!E44+'Cartera femenina por edad'!E44</f>
        <v>5173</v>
      </c>
      <c r="G44" s="23">
        <f>+'Cartera masculina por edad'!F44+'Cartera femenina por edad'!F44</f>
        <v>4029</v>
      </c>
      <c r="H44" s="23">
        <f>+'Cartera masculina por edad'!G44+'Cartera femenina por edad'!G44</f>
        <v>4161</v>
      </c>
      <c r="I44" s="23">
        <f>+'Cartera masculina por edad'!H44+'Cartera femenina por edad'!H44</f>
        <v>3657</v>
      </c>
      <c r="J44" s="23">
        <f>+'Cartera masculina por edad'!I44+'Cartera femenina por edad'!I44</f>
        <v>2915</v>
      </c>
      <c r="K44" s="23">
        <f>+'Cartera masculina por edad'!J44+'Cartera femenina por edad'!J44</f>
        <v>1911</v>
      </c>
      <c r="L44" s="23">
        <f>+'Cartera masculina por edad'!K44+'Cartera femenina por edad'!K44</f>
        <v>982</v>
      </c>
      <c r="M44" s="23">
        <f>+'Cartera masculina por edad'!L44+'Cartera femenina por edad'!L44</f>
        <v>479</v>
      </c>
      <c r="N44" s="23">
        <f>+'Cartera masculina por edad'!M44+'Cartera femenina por edad'!M44</f>
        <v>290</v>
      </c>
      <c r="O44" s="23">
        <f>+'Cartera masculina por edad'!N44+'Cartera femenina por edad'!N44</f>
        <v>132</v>
      </c>
      <c r="P44" s="23">
        <f>+'Cartera masculina por edad'!O44+'Cartera femenina por edad'!O44</f>
        <v>114</v>
      </c>
      <c r="Q44" s="23">
        <f>+'Cartera masculina por edad'!P44+'Cartera femenina por edad'!P44</f>
        <v>72</v>
      </c>
      <c r="R44" s="23">
        <f>+'Cartera masculina por edad'!Q44+'Cartera femenina por edad'!Q44</f>
        <v>57</v>
      </c>
      <c r="S44" s="23">
        <f>+'Cartera masculina por edad'!R44+'Cartera femenina por edad'!R44</f>
        <v>0</v>
      </c>
      <c r="T44" s="26">
        <f t="shared" si="7"/>
        <v>125790</v>
      </c>
      <c r="U44" s="26"/>
      <c r="V44" s="13"/>
      <c r="W44" s="13">
        <f t="shared" si="8"/>
        <v>-125790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ht="11.25">
      <c r="A45" s="4">
        <v>99</v>
      </c>
      <c r="B45" s="11" t="str">
        <f t="shared" si="6"/>
        <v>Isapre Banmédica</v>
      </c>
      <c r="C45" s="54">
        <v>45</v>
      </c>
      <c r="D45" s="23">
        <f>+'Cartera masculina por edad'!C45+'Cartera femenina por edad'!C45</f>
        <v>189313</v>
      </c>
      <c r="E45" s="23">
        <f>+'Cartera masculina por edad'!D45+'Cartera femenina por edad'!D45</f>
        <v>31230</v>
      </c>
      <c r="F45" s="23">
        <f>+'Cartera masculina por edad'!E45+'Cartera femenina por edad'!E45</f>
        <v>14440</v>
      </c>
      <c r="G45" s="23">
        <f>+'Cartera masculina por edad'!F45+'Cartera femenina por edad'!F45</f>
        <v>9365</v>
      </c>
      <c r="H45" s="23">
        <f>+'Cartera masculina por edad'!G45+'Cartera femenina por edad'!G45</f>
        <v>9975</v>
      </c>
      <c r="I45" s="23">
        <f>+'Cartera masculina por edad'!H45+'Cartera femenina por edad'!H45</f>
        <v>10447</v>
      </c>
      <c r="J45" s="23">
        <f>+'Cartera masculina por edad'!I45+'Cartera femenina por edad'!I45</f>
        <v>9924</v>
      </c>
      <c r="K45" s="23">
        <f>+'Cartera masculina por edad'!J45+'Cartera femenina por edad'!J45</f>
        <v>7513</v>
      </c>
      <c r="L45" s="23">
        <f>+'Cartera masculina por edad'!K45+'Cartera femenina por edad'!K45</f>
        <v>5445</v>
      </c>
      <c r="M45" s="23">
        <f>+'Cartera masculina por edad'!L45+'Cartera femenina por edad'!L45</f>
        <v>3963</v>
      </c>
      <c r="N45" s="23">
        <f>+'Cartera masculina por edad'!M45+'Cartera femenina por edad'!M45</f>
        <v>2230</v>
      </c>
      <c r="O45" s="23">
        <f>+'Cartera masculina por edad'!N45+'Cartera femenina por edad'!N45</f>
        <v>1410</v>
      </c>
      <c r="P45" s="23">
        <f>+'Cartera masculina por edad'!O45+'Cartera femenina por edad'!O45</f>
        <v>985</v>
      </c>
      <c r="Q45" s="23">
        <f>+'Cartera masculina por edad'!P45+'Cartera femenina por edad'!P45</f>
        <v>568</v>
      </c>
      <c r="R45" s="23">
        <f>+'Cartera masculina por edad'!Q45+'Cartera femenina por edad'!Q45</f>
        <v>466</v>
      </c>
      <c r="S45" s="23">
        <f>+'Cartera masculina por edad'!R45+'Cartera femenina por edad'!R45</f>
        <v>0</v>
      </c>
      <c r="T45" s="26">
        <f t="shared" si="7"/>
        <v>297319</v>
      </c>
      <c r="U45" s="26"/>
      <c r="V45" s="13"/>
      <c r="W45" s="13">
        <f t="shared" si="8"/>
        <v>-297319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1.25">
      <c r="A46" s="4">
        <v>107</v>
      </c>
      <c r="B46" s="11" t="str">
        <f t="shared" si="6"/>
        <v>Consalud S.A.</v>
      </c>
      <c r="C46" s="54"/>
      <c r="D46" s="23">
        <f>+'Cartera masculina por edad'!C46+'Cartera femenina por edad'!C46</f>
        <v>202365</v>
      </c>
      <c r="E46" s="23">
        <f>+'Cartera masculina por edad'!D46+'Cartera femenina por edad'!D46</f>
        <v>38629</v>
      </c>
      <c r="F46" s="23">
        <f>+'Cartera masculina por edad'!E46+'Cartera femenina por edad'!E46</f>
        <v>18336</v>
      </c>
      <c r="G46" s="23">
        <f>+'Cartera masculina por edad'!F46+'Cartera femenina por edad'!F46</f>
        <v>11334</v>
      </c>
      <c r="H46" s="23">
        <f>+'Cartera masculina por edad'!G46+'Cartera femenina por edad'!G46</f>
        <v>12118</v>
      </c>
      <c r="I46" s="23">
        <f>+'Cartera masculina por edad'!H46+'Cartera femenina por edad'!H46</f>
        <v>14404</v>
      </c>
      <c r="J46" s="23">
        <f>+'Cartera masculina por edad'!I46+'Cartera femenina por edad'!I46</f>
        <v>13945</v>
      </c>
      <c r="K46" s="23">
        <f>+'Cartera masculina por edad'!J46+'Cartera femenina por edad'!J46</f>
        <v>11092</v>
      </c>
      <c r="L46" s="23">
        <f>+'Cartera masculina por edad'!K46+'Cartera femenina por edad'!K46</f>
        <v>7618</v>
      </c>
      <c r="M46" s="23">
        <f>+'Cartera masculina por edad'!L46+'Cartera femenina por edad'!L46</f>
        <v>4393</v>
      </c>
      <c r="N46" s="23">
        <f>+'Cartera masculina por edad'!M46+'Cartera femenina por edad'!M46</f>
        <v>2466</v>
      </c>
      <c r="O46" s="23">
        <f>+'Cartera masculina por edad'!N46+'Cartera femenina por edad'!N46</f>
        <v>1425</v>
      </c>
      <c r="P46" s="23">
        <f>+'Cartera masculina por edad'!O46+'Cartera femenina por edad'!O46</f>
        <v>1047</v>
      </c>
      <c r="Q46" s="23">
        <f>+'Cartera masculina por edad'!P46+'Cartera femenina por edad'!P46</f>
        <v>581</v>
      </c>
      <c r="R46" s="23">
        <f>+'Cartera masculina por edad'!Q46+'Cartera femenina por edad'!Q46</f>
        <v>499</v>
      </c>
      <c r="S46" s="23">
        <f>+'Cartera masculina por edad'!R46+'Cartera femenina por edad'!R46</f>
        <v>0</v>
      </c>
      <c r="T46" s="26">
        <f t="shared" si="7"/>
        <v>340252</v>
      </c>
      <c r="U46" s="26"/>
      <c r="V46" s="13"/>
      <c r="W46" s="13">
        <f t="shared" si="8"/>
        <v>-340252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1.25">
      <c r="A47" s="4"/>
      <c r="B47" s="4"/>
      <c r="C47" s="5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13"/>
      <c r="W47" s="13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2:255" ht="11.25">
      <c r="B48" s="11" t="s">
        <v>46</v>
      </c>
      <c r="C48" s="26">
        <f aca="true" t="shared" si="9" ref="C48:T48">SUM(C39:C47)</f>
        <v>747</v>
      </c>
      <c r="D48" s="26">
        <f t="shared" si="9"/>
        <v>851446</v>
      </c>
      <c r="E48" s="26">
        <f t="shared" si="9"/>
        <v>145549</v>
      </c>
      <c r="F48" s="26">
        <f t="shared" si="9"/>
        <v>68000</v>
      </c>
      <c r="G48" s="26">
        <f t="shared" si="9"/>
        <v>44109</v>
      </c>
      <c r="H48" s="26">
        <f t="shared" si="9"/>
        <v>45092</v>
      </c>
      <c r="I48" s="26">
        <f t="shared" si="9"/>
        <v>47357</v>
      </c>
      <c r="J48" s="26">
        <f t="shared" si="9"/>
        <v>44919</v>
      </c>
      <c r="K48" s="26">
        <f t="shared" si="9"/>
        <v>35835</v>
      </c>
      <c r="L48" s="26">
        <f t="shared" si="9"/>
        <v>25721</v>
      </c>
      <c r="M48" s="26">
        <f t="shared" si="9"/>
        <v>16881</v>
      </c>
      <c r="N48" s="26">
        <f t="shared" si="9"/>
        <v>9383</v>
      </c>
      <c r="O48" s="26">
        <f t="shared" si="9"/>
        <v>5326</v>
      </c>
      <c r="P48" s="26">
        <f t="shared" si="9"/>
        <v>3694</v>
      </c>
      <c r="Q48" s="26">
        <f t="shared" si="9"/>
        <v>1999</v>
      </c>
      <c r="R48" s="26">
        <f t="shared" si="9"/>
        <v>1536</v>
      </c>
      <c r="S48" s="26">
        <f t="shared" si="9"/>
        <v>0</v>
      </c>
      <c r="T48" s="26">
        <f t="shared" si="9"/>
        <v>1347594</v>
      </c>
      <c r="U48" s="26"/>
      <c r="V48" s="13">
        <f>SUM(V39:V46)</f>
        <v>0</v>
      </c>
      <c r="W48" s="13">
        <f>SUM(W39:W46)</f>
        <v>-1347594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ht="11.25">
      <c r="A49" s="4"/>
      <c r="B49" s="4"/>
      <c r="C49" s="54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26"/>
      <c r="T49" s="49"/>
      <c r="U49" s="49"/>
      <c r="V49" s="13"/>
      <c r="W49" s="13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1.25">
      <c r="A50" s="4">
        <v>62</v>
      </c>
      <c r="B50" s="11" t="str">
        <f aca="true" t="shared" si="10" ref="B50:B55">+B18</f>
        <v>San Lorenzo</v>
      </c>
      <c r="C50" s="54"/>
      <c r="D50" s="23">
        <f>+'Cartera masculina por edad'!C50+'Cartera femenina por edad'!C50</f>
        <v>1968</v>
      </c>
      <c r="E50" s="23">
        <f>+'Cartera masculina por edad'!D50+'Cartera femenina por edad'!D50</f>
        <v>656</v>
      </c>
      <c r="F50" s="23">
        <f>+'Cartera masculina por edad'!E50+'Cartera femenina por edad'!E50</f>
        <v>73</v>
      </c>
      <c r="G50" s="23">
        <f>+'Cartera masculina por edad'!F50+'Cartera femenina por edad'!F50</f>
        <v>104</v>
      </c>
      <c r="H50" s="23">
        <f>+'Cartera masculina por edad'!G50+'Cartera femenina por edad'!G50</f>
        <v>114</v>
      </c>
      <c r="I50" s="23">
        <f>+'Cartera masculina por edad'!H50+'Cartera femenina por edad'!H50</f>
        <v>190</v>
      </c>
      <c r="J50" s="23">
        <f>+'Cartera masculina por edad'!I50+'Cartera femenina por edad'!I50</f>
        <v>321</v>
      </c>
      <c r="K50" s="23">
        <f>+'Cartera masculina por edad'!J50+'Cartera femenina por edad'!J50</f>
        <v>327</v>
      </c>
      <c r="L50" s="23">
        <f>+'Cartera masculina por edad'!K50+'Cartera femenina por edad'!K50</f>
        <v>196</v>
      </c>
      <c r="M50" s="23">
        <f>+'Cartera masculina por edad'!L50+'Cartera femenina por edad'!L50</f>
        <v>66</v>
      </c>
      <c r="N50" s="23">
        <f>+'Cartera masculina por edad'!M50+'Cartera femenina por edad'!M50</f>
        <v>42</v>
      </c>
      <c r="O50" s="23">
        <f>+'Cartera masculina por edad'!N50+'Cartera femenina por edad'!N50</f>
        <v>20</v>
      </c>
      <c r="P50" s="23">
        <f>+'Cartera masculina por edad'!O50+'Cartera femenina por edad'!O50</f>
        <v>23</v>
      </c>
      <c r="Q50" s="23">
        <f>+'Cartera masculina por edad'!P50+'Cartera femenina por edad'!P50</f>
        <v>28</v>
      </c>
      <c r="R50" s="23">
        <f>+'Cartera masculina por edad'!Q50+'Cartera femenina por edad'!Q50</f>
        <v>22</v>
      </c>
      <c r="S50" s="23">
        <f>+'Cartera masculina por edad'!R50+'Cartera femenina por edad'!R50</f>
        <v>0</v>
      </c>
      <c r="T50" s="26">
        <f aca="true" t="shared" si="11" ref="T50:T55">SUM(C50:S50)</f>
        <v>4150</v>
      </c>
      <c r="U50" s="26"/>
      <c r="V50" s="13"/>
      <c r="W50" s="13">
        <f aca="true" t="shared" si="12" ref="W50:W55">+V50-T50</f>
        <v>-4150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1.25">
      <c r="A51" s="4">
        <v>63</v>
      </c>
      <c r="B51" s="11" t="str">
        <f t="shared" si="10"/>
        <v>Fusat Ltda.</v>
      </c>
      <c r="C51" s="54">
        <v>3</v>
      </c>
      <c r="D51" s="23">
        <f>+'Cartera masculina por edad'!C51+'Cartera femenina por edad'!C51</f>
        <v>10668</v>
      </c>
      <c r="E51" s="23">
        <f>+'Cartera masculina por edad'!D51+'Cartera femenina por edad'!D51</f>
        <v>2685</v>
      </c>
      <c r="F51" s="23">
        <f>+'Cartera masculina por edad'!E51+'Cartera femenina por edad'!E51</f>
        <v>1222</v>
      </c>
      <c r="G51" s="23">
        <f>+'Cartera masculina por edad'!F51+'Cartera femenina por edad'!F51</f>
        <v>587</v>
      </c>
      <c r="H51" s="23">
        <f>+'Cartera masculina por edad'!G51+'Cartera femenina por edad'!G51</f>
        <v>601</v>
      </c>
      <c r="I51" s="23">
        <f>+'Cartera masculina por edad'!H51+'Cartera femenina por edad'!H51</f>
        <v>747</v>
      </c>
      <c r="J51" s="23">
        <f>+'Cartera masculina por edad'!I51+'Cartera femenina por edad'!I51</f>
        <v>929</v>
      </c>
      <c r="K51" s="23">
        <f>+'Cartera masculina por edad'!J51+'Cartera femenina por edad'!J51</f>
        <v>1325</v>
      </c>
      <c r="L51" s="23">
        <f>+'Cartera masculina por edad'!K51+'Cartera femenina por edad'!K51</f>
        <v>1323</v>
      </c>
      <c r="M51" s="23">
        <f>+'Cartera masculina por edad'!L51+'Cartera femenina por edad'!L51</f>
        <v>977</v>
      </c>
      <c r="N51" s="23">
        <f>+'Cartera masculina por edad'!M51+'Cartera femenina por edad'!M51</f>
        <v>563</v>
      </c>
      <c r="O51" s="23">
        <f>+'Cartera masculina por edad'!N51+'Cartera femenina por edad'!N51</f>
        <v>273</v>
      </c>
      <c r="P51" s="23">
        <f>+'Cartera masculina por edad'!O51+'Cartera femenina por edad'!O51</f>
        <v>217</v>
      </c>
      <c r="Q51" s="23">
        <f>+'Cartera masculina por edad'!P51+'Cartera femenina por edad'!P51</f>
        <v>135</v>
      </c>
      <c r="R51" s="23">
        <f>+'Cartera masculina por edad'!Q51+'Cartera femenina por edad'!Q51</f>
        <v>118</v>
      </c>
      <c r="S51" s="23">
        <f>+'Cartera masculina por edad'!R51+'Cartera femenina por edad'!R51</f>
        <v>0</v>
      </c>
      <c r="T51" s="26">
        <f t="shared" si="11"/>
        <v>22373</v>
      </c>
      <c r="U51" s="26"/>
      <c r="V51" s="13"/>
      <c r="W51" s="13">
        <f t="shared" si="12"/>
        <v>-22373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1.25">
      <c r="A52" s="4">
        <v>65</v>
      </c>
      <c r="B52" s="11" t="str">
        <f t="shared" si="10"/>
        <v>Chuquicamata</v>
      </c>
      <c r="C52" s="54"/>
      <c r="D52" s="23">
        <f>+'Cartera masculina por edad'!C52+'Cartera femenina por edad'!C52</f>
        <v>13478</v>
      </c>
      <c r="E52" s="23">
        <f>+'Cartera masculina por edad'!D52+'Cartera femenina por edad'!D52</f>
        <v>2732</v>
      </c>
      <c r="F52" s="23">
        <f>+'Cartera masculina por edad'!E52+'Cartera femenina por edad'!E52</f>
        <v>372</v>
      </c>
      <c r="G52" s="23">
        <f>+'Cartera masculina por edad'!F52+'Cartera femenina por edad'!F52</f>
        <v>595</v>
      </c>
      <c r="H52" s="23">
        <f>+'Cartera masculina por edad'!G52+'Cartera femenina por edad'!G52</f>
        <v>869</v>
      </c>
      <c r="I52" s="23">
        <f>+'Cartera masculina por edad'!H52+'Cartera femenina por edad'!H52</f>
        <v>1303</v>
      </c>
      <c r="J52" s="23">
        <f>+'Cartera masculina por edad'!I52+'Cartera femenina por edad'!I52</f>
        <v>1501</v>
      </c>
      <c r="K52" s="23">
        <f>+'Cartera masculina por edad'!J52+'Cartera femenina por edad'!J52</f>
        <v>1350</v>
      </c>
      <c r="L52" s="23">
        <f>+'Cartera masculina por edad'!K52+'Cartera femenina por edad'!K52</f>
        <v>950</v>
      </c>
      <c r="M52" s="23">
        <f>+'Cartera masculina por edad'!L52+'Cartera femenina por edad'!L52</f>
        <v>534</v>
      </c>
      <c r="N52" s="23">
        <f>+'Cartera masculina por edad'!M52+'Cartera femenina por edad'!M52</f>
        <v>272</v>
      </c>
      <c r="O52" s="23">
        <f>+'Cartera masculina por edad'!N52+'Cartera femenina por edad'!N52</f>
        <v>172</v>
      </c>
      <c r="P52" s="23">
        <f>+'Cartera masculina por edad'!O52+'Cartera femenina por edad'!O52</f>
        <v>176</v>
      </c>
      <c r="Q52" s="23">
        <f>+'Cartera masculina por edad'!P52+'Cartera femenina por edad'!P52</f>
        <v>127</v>
      </c>
      <c r="R52" s="23">
        <f>+'Cartera masculina por edad'!Q52+'Cartera femenina por edad'!Q52</f>
        <v>90</v>
      </c>
      <c r="S52" s="23">
        <f>+'Cartera masculina por edad'!R52+'Cartera femenina por edad'!R52</f>
        <v>0</v>
      </c>
      <c r="T52" s="26">
        <f t="shared" si="11"/>
        <v>24521</v>
      </c>
      <c r="U52" s="26"/>
      <c r="V52" s="13"/>
      <c r="W52" s="13">
        <f t="shared" si="12"/>
        <v>-24521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1.25">
      <c r="A53" s="4">
        <v>68</v>
      </c>
      <c r="B53" s="11" t="str">
        <f t="shared" si="10"/>
        <v>Río Blanco</v>
      </c>
      <c r="C53" s="54"/>
      <c r="D53" s="23">
        <f>+'Cartera masculina por edad'!C53+'Cartera femenina por edad'!C53</f>
        <v>2108</v>
      </c>
      <c r="E53" s="23">
        <f>+'Cartera masculina por edad'!D53+'Cartera femenina por edad'!D53</f>
        <v>464</v>
      </c>
      <c r="F53" s="23">
        <f>+'Cartera masculina por edad'!E53+'Cartera femenina por edad'!E53</f>
        <v>63</v>
      </c>
      <c r="G53" s="23">
        <f>+'Cartera masculina por edad'!F53+'Cartera femenina por edad'!F53</f>
        <v>156</v>
      </c>
      <c r="H53" s="23">
        <f>+'Cartera masculina por edad'!G53+'Cartera femenina por edad'!G53</f>
        <v>157</v>
      </c>
      <c r="I53" s="23">
        <f>+'Cartera masculina por edad'!H53+'Cartera femenina por edad'!H53</f>
        <v>167</v>
      </c>
      <c r="J53" s="23">
        <f>+'Cartera masculina por edad'!I53+'Cartera femenina por edad'!I53</f>
        <v>210</v>
      </c>
      <c r="K53" s="23">
        <f>+'Cartera masculina por edad'!J53+'Cartera femenina por edad'!J53</f>
        <v>184</v>
      </c>
      <c r="L53" s="23">
        <f>+'Cartera masculina por edad'!K53+'Cartera femenina por edad'!K53</f>
        <v>191</v>
      </c>
      <c r="M53" s="23">
        <f>+'Cartera masculina por edad'!L53+'Cartera femenina por edad'!L53</f>
        <v>135</v>
      </c>
      <c r="N53" s="23">
        <f>+'Cartera masculina por edad'!M53+'Cartera femenina por edad'!M53</f>
        <v>59</v>
      </c>
      <c r="O53" s="23">
        <f>+'Cartera masculina por edad'!N53+'Cartera femenina por edad'!N53</f>
        <v>30</v>
      </c>
      <c r="P53" s="23">
        <f>+'Cartera masculina por edad'!O53+'Cartera femenina por edad'!O53</f>
        <v>27</v>
      </c>
      <c r="Q53" s="23">
        <f>+'Cartera masculina por edad'!P53+'Cartera femenina por edad'!P53</f>
        <v>21</v>
      </c>
      <c r="R53" s="23">
        <f>+'Cartera masculina por edad'!Q53+'Cartera femenina por edad'!Q53</f>
        <v>28</v>
      </c>
      <c r="S53" s="23">
        <f>+'Cartera masculina por edad'!R53+'Cartera femenina por edad'!R53</f>
        <v>0</v>
      </c>
      <c r="T53" s="26">
        <f t="shared" si="11"/>
        <v>4000</v>
      </c>
      <c r="U53" s="26"/>
      <c r="V53" s="13"/>
      <c r="W53" s="13">
        <f t="shared" si="12"/>
        <v>-4000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1.25">
      <c r="A54" s="4">
        <v>76</v>
      </c>
      <c r="B54" s="11" t="str">
        <f t="shared" si="10"/>
        <v>Isapre Fundación</v>
      </c>
      <c r="C54" s="54"/>
      <c r="D54" s="23">
        <f>+'Cartera masculina por edad'!C54+'Cartera femenina por edad'!C54</f>
        <v>6575</v>
      </c>
      <c r="E54" s="23">
        <f>+'Cartera masculina por edad'!D54+'Cartera femenina por edad'!D54</f>
        <v>1575</v>
      </c>
      <c r="F54" s="23">
        <f>+'Cartera masculina por edad'!E54+'Cartera femenina por edad'!E54</f>
        <v>478</v>
      </c>
      <c r="G54" s="23">
        <f>+'Cartera masculina por edad'!F54+'Cartera femenina por edad'!F54</f>
        <v>186</v>
      </c>
      <c r="H54" s="23">
        <f>+'Cartera masculina por edad'!G54+'Cartera femenina por edad'!G54</f>
        <v>271</v>
      </c>
      <c r="I54" s="23">
        <f>+'Cartera masculina por edad'!H54+'Cartera femenina por edad'!H54</f>
        <v>331</v>
      </c>
      <c r="J54" s="23">
        <f>+'Cartera masculina por edad'!I54+'Cartera femenina por edad'!I54</f>
        <v>372</v>
      </c>
      <c r="K54" s="23">
        <f>+'Cartera masculina por edad'!J54+'Cartera femenina por edad'!J54</f>
        <v>467</v>
      </c>
      <c r="L54" s="23">
        <f>+'Cartera masculina por edad'!K54+'Cartera femenina por edad'!K54</f>
        <v>565</v>
      </c>
      <c r="M54" s="23">
        <f>+'Cartera masculina por edad'!L54+'Cartera femenina por edad'!L54</f>
        <v>499</v>
      </c>
      <c r="N54" s="23">
        <f>+'Cartera masculina por edad'!M54+'Cartera femenina por edad'!M54</f>
        <v>366</v>
      </c>
      <c r="O54" s="23">
        <f>+'Cartera masculina por edad'!N54+'Cartera femenina por edad'!N54</f>
        <v>262</v>
      </c>
      <c r="P54" s="23">
        <f>+'Cartera masculina por edad'!O54+'Cartera femenina por edad'!O54</f>
        <v>258</v>
      </c>
      <c r="Q54" s="23">
        <f>+'Cartera masculina por edad'!P54+'Cartera femenina por edad'!P54</f>
        <v>188</v>
      </c>
      <c r="R54" s="23">
        <f>+'Cartera masculina por edad'!Q54+'Cartera femenina por edad'!Q54</f>
        <v>129</v>
      </c>
      <c r="S54" s="23">
        <f>+'Cartera masculina por edad'!R54+'Cartera femenina por edad'!R54</f>
        <v>0</v>
      </c>
      <c r="T54" s="26">
        <f t="shared" si="11"/>
        <v>12522</v>
      </c>
      <c r="U54" s="26"/>
      <c r="V54" s="13"/>
      <c r="W54" s="13">
        <f t="shared" si="12"/>
        <v>-12522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1.25">
      <c r="A55" s="4">
        <v>94</v>
      </c>
      <c r="B55" s="11" t="str">
        <f t="shared" si="10"/>
        <v>Cruz del Norte</v>
      </c>
      <c r="C55" s="54"/>
      <c r="D55" s="23">
        <f>+'Cartera masculina por edad'!C55+'Cartera femenina por edad'!C55</f>
        <v>1775</v>
      </c>
      <c r="E55" s="23">
        <f>+'Cartera masculina por edad'!D55+'Cartera femenina por edad'!D55</f>
        <v>132</v>
      </c>
      <c r="F55" s="23">
        <f>+'Cartera masculina por edad'!E55+'Cartera femenina por edad'!E55</f>
        <v>70</v>
      </c>
      <c r="G55" s="23">
        <f>+'Cartera masculina por edad'!F55+'Cartera femenina por edad'!F55</f>
        <v>103</v>
      </c>
      <c r="H55" s="23">
        <f>+'Cartera masculina por edad'!G55+'Cartera femenina por edad'!G55</f>
        <v>127</v>
      </c>
      <c r="I55" s="23">
        <f>+'Cartera masculina por edad'!H55+'Cartera femenina por edad'!H55</f>
        <v>163</v>
      </c>
      <c r="J55" s="23">
        <f>+'Cartera masculina por edad'!I55+'Cartera femenina por edad'!I55</f>
        <v>156</v>
      </c>
      <c r="K55" s="23">
        <f>+'Cartera masculina por edad'!J55+'Cartera femenina por edad'!J55</f>
        <v>123</v>
      </c>
      <c r="L55" s="23">
        <f>+'Cartera masculina por edad'!K55+'Cartera femenina por edad'!K55</f>
        <v>91</v>
      </c>
      <c r="M55" s="23">
        <f>+'Cartera masculina por edad'!L55+'Cartera femenina por edad'!L55</f>
        <v>31</v>
      </c>
      <c r="N55" s="23">
        <f>+'Cartera masculina por edad'!M55+'Cartera femenina por edad'!M55</f>
        <v>14</v>
      </c>
      <c r="O55" s="23">
        <f>+'Cartera masculina por edad'!N55+'Cartera femenina por edad'!N55</f>
        <v>11</v>
      </c>
      <c r="P55" s="23">
        <f>+'Cartera masculina por edad'!O55+'Cartera femenina por edad'!O55</f>
        <v>6</v>
      </c>
      <c r="Q55" s="23">
        <f>+'Cartera masculina por edad'!P55+'Cartera femenina por edad'!P55</f>
        <v>4</v>
      </c>
      <c r="R55" s="23">
        <f>+'Cartera masculina por edad'!Q55+'Cartera femenina por edad'!Q55</f>
        <v>0</v>
      </c>
      <c r="S55" s="23">
        <f>+'Cartera masculina por edad'!R55+'Cartera femenina por edad'!R55</f>
        <v>0</v>
      </c>
      <c r="T55" s="26">
        <f t="shared" si="11"/>
        <v>2806</v>
      </c>
      <c r="U55" s="26"/>
      <c r="V55" s="13"/>
      <c r="W55" s="13">
        <f t="shared" si="12"/>
        <v>-2806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1.25">
      <c r="A56" s="4"/>
      <c r="B56" s="4"/>
      <c r="C56" s="5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13"/>
      <c r="W56" s="13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1.25">
      <c r="A57" s="11"/>
      <c r="B57" s="11" t="s">
        <v>52</v>
      </c>
      <c r="C57" s="26">
        <f aca="true" t="shared" si="13" ref="C57:T57">SUM(C50:C55)</f>
        <v>3</v>
      </c>
      <c r="D57" s="26">
        <f t="shared" si="13"/>
        <v>36572</v>
      </c>
      <c r="E57" s="26">
        <f t="shared" si="13"/>
        <v>8244</v>
      </c>
      <c r="F57" s="26">
        <f t="shared" si="13"/>
        <v>2278</v>
      </c>
      <c r="G57" s="26">
        <f t="shared" si="13"/>
        <v>1731</v>
      </c>
      <c r="H57" s="26">
        <f t="shared" si="13"/>
        <v>2139</v>
      </c>
      <c r="I57" s="26">
        <f t="shared" si="13"/>
        <v>2901</v>
      </c>
      <c r="J57" s="26">
        <f t="shared" si="13"/>
        <v>3489</v>
      </c>
      <c r="K57" s="26">
        <f t="shared" si="13"/>
        <v>3776</v>
      </c>
      <c r="L57" s="26">
        <f t="shared" si="13"/>
        <v>3316</v>
      </c>
      <c r="M57" s="26">
        <f t="shared" si="13"/>
        <v>2242</v>
      </c>
      <c r="N57" s="26">
        <f t="shared" si="13"/>
        <v>1316</v>
      </c>
      <c r="O57" s="26">
        <f t="shared" si="13"/>
        <v>768</v>
      </c>
      <c r="P57" s="26">
        <f t="shared" si="13"/>
        <v>707</v>
      </c>
      <c r="Q57" s="26">
        <f t="shared" si="13"/>
        <v>503</v>
      </c>
      <c r="R57" s="26">
        <f t="shared" si="13"/>
        <v>387</v>
      </c>
      <c r="S57" s="26">
        <f t="shared" si="13"/>
        <v>0</v>
      </c>
      <c r="T57" s="26">
        <f t="shared" si="13"/>
        <v>70372</v>
      </c>
      <c r="U57" s="26"/>
      <c r="V57" s="13">
        <f>SUM(V50:V55)</f>
        <v>0</v>
      </c>
      <c r="W57" s="13">
        <f>SUM(W50:W55)</f>
        <v>-70372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1.25">
      <c r="A58" s="4"/>
      <c r="B58" s="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26"/>
      <c r="T58" s="49"/>
      <c r="U58" s="49"/>
      <c r="V58" s="13"/>
      <c r="W58" s="13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2" thickBot="1">
      <c r="A59" s="15"/>
      <c r="B59" s="15" t="s">
        <v>53</v>
      </c>
      <c r="C59" s="26">
        <f aca="true" t="shared" si="14" ref="C59:T59">C48+C57</f>
        <v>750</v>
      </c>
      <c r="D59" s="26">
        <f t="shared" si="14"/>
        <v>888018</v>
      </c>
      <c r="E59" s="26">
        <f t="shared" si="14"/>
        <v>153793</v>
      </c>
      <c r="F59" s="26">
        <f t="shared" si="14"/>
        <v>70278</v>
      </c>
      <c r="G59" s="26">
        <f t="shared" si="14"/>
        <v>45840</v>
      </c>
      <c r="H59" s="26">
        <f t="shared" si="14"/>
        <v>47231</v>
      </c>
      <c r="I59" s="26">
        <f t="shared" si="14"/>
        <v>50258</v>
      </c>
      <c r="J59" s="26">
        <f t="shared" si="14"/>
        <v>48408</v>
      </c>
      <c r="K59" s="26">
        <f t="shared" si="14"/>
        <v>39611</v>
      </c>
      <c r="L59" s="26">
        <f t="shared" si="14"/>
        <v>29037</v>
      </c>
      <c r="M59" s="26">
        <f t="shared" si="14"/>
        <v>19123</v>
      </c>
      <c r="N59" s="26">
        <f t="shared" si="14"/>
        <v>10699</v>
      </c>
      <c r="O59" s="26">
        <f t="shared" si="14"/>
        <v>6094</v>
      </c>
      <c r="P59" s="26">
        <f t="shared" si="14"/>
        <v>4401</v>
      </c>
      <c r="Q59" s="26">
        <f t="shared" si="14"/>
        <v>2502</v>
      </c>
      <c r="R59" s="26">
        <f t="shared" si="14"/>
        <v>1923</v>
      </c>
      <c r="S59" s="26">
        <f t="shared" si="14"/>
        <v>0</v>
      </c>
      <c r="T59" s="26">
        <f t="shared" si="14"/>
        <v>1417966</v>
      </c>
      <c r="U59" s="26"/>
      <c r="V59" s="19">
        <f>V48+V57</f>
        <v>0</v>
      </c>
      <c r="W59" s="19">
        <f>W48+W57</f>
        <v>-1417966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2" thickBot="1">
      <c r="A61" s="27"/>
      <c r="B61" s="27" t="s">
        <v>54</v>
      </c>
      <c r="C61" s="51">
        <f aca="true" t="shared" si="15" ref="C61:S61">(C59/$T59)</f>
        <v>0.0005289266456318417</v>
      </c>
      <c r="D61" s="51">
        <f t="shared" si="15"/>
        <v>0.6262618426675957</v>
      </c>
      <c r="E61" s="51">
        <f t="shared" si="15"/>
        <v>0.10846028748221044</v>
      </c>
      <c r="F61" s="51">
        <f t="shared" si="15"/>
        <v>0.049562542402286094</v>
      </c>
      <c r="G61" s="51">
        <f t="shared" si="15"/>
        <v>0.03232799658101816</v>
      </c>
      <c r="H61" s="51">
        <f t="shared" si="15"/>
        <v>0.03330897919978335</v>
      </c>
      <c r="I61" s="51">
        <f t="shared" si="15"/>
        <v>0.035443727141553465</v>
      </c>
      <c r="J61" s="51">
        <f t="shared" si="15"/>
        <v>0.03413904141566159</v>
      </c>
      <c r="K61" s="51">
        <f t="shared" si="15"/>
        <v>0.02793508448016384</v>
      </c>
      <c r="L61" s="51">
        <f t="shared" si="15"/>
        <v>0.02047792401228238</v>
      </c>
      <c r="M61" s="51">
        <f t="shared" si="15"/>
        <v>0.013486218992556944</v>
      </c>
      <c r="N61" s="51">
        <f t="shared" si="15"/>
        <v>0.007545314908820099</v>
      </c>
      <c r="O61" s="51">
        <f t="shared" si="15"/>
        <v>0.004297705304640591</v>
      </c>
      <c r="P61" s="51">
        <f t="shared" si="15"/>
        <v>0.0031037415565676467</v>
      </c>
      <c r="Q61" s="51">
        <f t="shared" si="15"/>
        <v>0.0017644992898278237</v>
      </c>
      <c r="R61" s="51">
        <f t="shared" si="15"/>
        <v>0.0013561679194000421</v>
      </c>
      <c r="S61" s="51">
        <f t="shared" si="15"/>
        <v>0</v>
      </c>
      <c r="T61" s="51">
        <f>SUM(C61:S61)</f>
        <v>1</v>
      </c>
      <c r="U61" s="52"/>
      <c r="V61" s="21">
        <v>100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2:255" ht="11.25">
      <c r="B62" s="11" t="str">
        <f>+'Cartera masculina por edad'!B30</f>
        <v>Fuente: Superintendencia de Salud, Archivo Maestro de Beneficiarios.</v>
      </c>
      <c r="C62" s="4"/>
      <c r="D62" s="13"/>
      <c r="E62" s="13"/>
      <c r="F62" s="13"/>
      <c r="G62" s="13"/>
      <c r="H62" s="13"/>
      <c r="I62" s="13"/>
      <c r="J62" s="13"/>
      <c r="K62" s="13"/>
      <c r="L62" s="53" t="s">
        <v>1</v>
      </c>
      <c r="M62" s="53" t="s">
        <v>1</v>
      </c>
      <c r="N62" s="53" t="s">
        <v>1</v>
      </c>
      <c r="O62" s="53" t="s">
        <v>1</v>
      </c>
      <c r="P62" s="13"/>
      <c r="Q62" s="13"/>
      <c r="R62" s="53" t="s">
        <v>1</v>
      </c>
      <c r="S62" s="53" t="s">
        <v>1</v>
      </c>
      <c r="T62" s="53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2:255" ht="11.25">
      <c r="B63" s="11" t="str">
        <f>+'Cartera masculina por edad'!B31</f>
        <v>(*) Son aquellos datos que no presentan información en el campo edad.</v>
      </c>
      <c r="C63" s="11"/>
      <c r="D63" s="13"/>
      <c r="E63" s="13"/>
      <c r="F63" s="13"/>
      <c r="G63" s="13"/>
      <c r="H63" s="13"/>
      <c r="I63" s="13"/>
      <c r="J63" s="13"/>
      <c r="K63" s="13"/>
      <c r="L63" s="53" t="s">
        <v>1</v>
      </c>
      <c r="M63" s="53" t="s">
        <v>1</v>
      </c>
      <c r="N63" s="53" t="s">
        <v>1</v>
      </c>
      <c r="O63" s="53" t="s">
        <v>1</v>
      </c>
      <c r="P63" s="13"/>
      <c r="Q63" s="13"/>
      <c r="R63" s="53" t="s">
        <v>1</v>
      </c>
      <c r="S63" s="53" t="s">
        <v>1</v>
      </c>
      <c r="T63" s="53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2:255" ht="11.25">
      <c r="B64" s="11" t="s">
        <v>227</v>
      </c>
      <c r="C64" s="11"/>
      <c r="D64" s="13"/>
      <c r="E64" s="13"/>
      <c r="F64" s="13"/>
      <c r="G64" s="13"/>
      <c r="H64" s="13"/>
      <c r="I64" s="13"/>
      <c r="J64" s="13"/>
      <c r="K64" s="13"/>
      <c r="L64" s="53"/>
      <c r="M64" s="53"/>
      <c r="N64" s="53"/>
      <c r="O64" s="53"/>
      <c r="P64" s="13"/>
      <c r="Q64" s="13"/>
      <c r="R64" s="53"/>
      <c r="S64" s="53"/>
      <c r="T64" s="53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3:255" ht="11.25">
      <c r="C65" s="11"/>
      <c r="D65" s="13"/>
      <c r="E65" s="13"/>
      <c r="F65" s="13"/>
      <c r="G65" s="13"/>
      <c r="H65" s="13"/>
      <c r="I65" s="13"/>
      <c r="J65" s="13"/>
      <c r="K65" s="13"/>
      <c r="L65" s="53"/>
      <c r="M65" s="53"/>
      <c r="N65" s="53"/>
      <c r="O65" s="53"/>
      <c r="P65" s="13"/>
      <c r="Q65" s="13"/>
      <c r="R65" s="53"/>
      <c r="S65" s="53"/>
      <c r="T65" s="53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15">
      <c r="A66" s="150" t="s">
        <v>234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2:255" ht="13.5">
      <c r="B67" s="151" t="s">
        <v>88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2:255" ht="13.5">
      <c r="B68" s="151" t="s">
        <v>266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2" thickBot="1">
      <c r="A69" s="21"/>
      <c r="B69" s="21"/>
      <c r="C69" s="2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ht="11.25">
      <c r="A70" s="112" t="s">
        <v>1</v>
      </c>
      <c r="B70" s="112" t="s">
        <v>1</v>
      </c>
      <c r="C70" s="160" t="s">
        <v>56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1" t="str">
        <f>+S37</f>
        <v>Sin Edad (*)</v>
      </c>
      <c r="T70" s="161" t="str">
        <f>+T37</f>
        <v>Total</v>
      </c>
      <c r="U70" s="21"/>
      <c r="V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1.25">
      <c r="A71" s="120" t="s">
        <v>39</v>
      </c>
      <c r="B71" s="120" t="s">
        <v>40</v>
      </c>
      <c r="C71" s="125" t="str">
        <f aca="true" t="shared" si="16" ref="C71:C79">+C38</f>
        <v>Sin Clasificar (**)</v>
      </c>
      <c r="D71" s="125" t="s">
        <v>57</v>
      </c>
      <c r="E71" s="125" t="s">
        <v>58</v>
      </c>
      <c r="F71" s="125" t="s">
        <v>59</v>
      </c>
      <c r="G71" s="125" t="s">
        <v>60</v>
      </c>
      <c r="H71" s="125" t="s">
        <v>61</v>
      </c>
      <c r="I71" s="125" t="s">
        <v>62</v>
      </c>
      <c r="J71" s="125" t="s">
        <v>63</v>
      </c>
      <c r="K71" s="125" t="s">
        <v>64</v>
      </c>
      <c r="L71" s="125" t="s">
        <v>65</v>
      </c>
      <c r="M71" s="125" t="s">
        <v>66</v>
      </c>
      <c r="N71" s="125" t="s">
        <v>67</v>
      </c>
      <c r="O71" s="125" t="s">
        <v>68</v>
      </c>
      <c r="P71" s="125" t="s">
        <v>69</v>
      </c>
      <c r="Q71" s="125" t="s">
        <v>70</v>
      </c>
      <c r="R71" s="126" t="s">
        <v>71</v>
      </c>
      <c r="S71" s="162">
        <f>+S38</f>
        <v>0</v>
      </c>
      <c r="T71" s="162" t="s">
        <v>4</v>
      </c>
      <c r="U71" s="21"/>
      <c r="V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1.25">
      <c r="A72" s="4">
        <v>67</v>
      </c>
      <c r="B72" s="11" t="str">
        <f aca="true" t="shared" si="17" ref="B72:B79">+B39</f>
        <v>Colmena Golden Cross</v>
      </c>
      <c r="C72" s="26">
        <f t="shared" si="16"/>
        <v>155</v>
      </c>
      <c r="D72" s="26">
        <f aca="true" t="shared" si="18" ref="D72:S72">C7+D39</f>
        <v>131308</v>
      </c>
      <c r="E72" s="26">
        <f t="shared" si="18"/>
        <v>29307</v>
      </c>
      <c r="F72" s="26">
        <f t="shared" si="18"/>
        <v>40594</v>
      </c>
      <c r="G72" s="26">
        <f t="shared" si="18"/>
        <v>43957</v>
      </c>
      <c r="H72" s="26">
        <f t="shared" si="18"/>
        <v>36853</v>
      </c>
      <c r="I72" s="26">
        <f t="shared" si="18"/>
        <v>29746</v>
      </c>
      <c r="J72" s="26">
        <f t="shared" si="18"/>
        <v>27103</v>
      </c>
      <c r="K72" s="26">
        <f t="shared" si="18"/>
        <v>23297</v>
      </c>
      <c r="L72" s="26">
        <f t="shared" si="18"/>
        <v>17954</v>
      </c>
      <c r="M72" s="26">
        <f t="shared" si="18"/>
        <v>12960</v>
      </c>
      <c r="N72" s="26">
        <f t="shared" si="18"/>
        <v>7618</v>
      </c>
      <c r="O72" s="26">
        <f t="shared" si="18"/>
        <v>4005</v>
      </c>
      <c r="P72" s="26">
        <f t="shared" si="18"/>
        <v>2420</v>
      </c>
      <c r="Q72" s="26">
        <f t="shared" si="18"/>
        <v>1288</v>
      </c>
      <c r="R72" s="26">
        <f t="shared" si="18"/>
        <v>636</v>
      </c>
      <c r="S72" s="26">
        <f t="shared" si="18"/>
        <v>0</v>
      </c>
      <c r="T72" s="26">
        <f aca="true" t="shared" si="19" ref="T72:T79">SUM(C72:S72)</f>
        <v>409201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11.25">
      <c r="A73" s="4">
        <v>70</v>
      </c>
      <c r="B73" s="11" t="str">
        <f t="shared" si="17"/>
        <v>Normédica</v>
      </c>
      <c r="C73" s="26">
        <f t="shared" si="16"/>
        <v>0</v>
      </c>
      <c r="D73" s="26">
        <f aca="true" t="shared" si="20" ref="D73:S73">C8+D40</f>
        <v>24680</v>
      </c>
      <c r="E73" s="26">
        <f t="shared" si="20"/>
        <v>5142</v>
      </c>
      <c r="F73" s="26">
        <f t="shared" si="20"/>
        <v>4938</v>
      </c>
      <c r="G73" s="26">
        <f t="shared" si="20"/>
        <v>5981</v>
      </c>
      <c r="H73" s="26">
        <f t="shared" si="20"/>
        <v>6010</v>
      </c>
      <c r="I73" s="26">
        <f t="shared" si="20"/>
        <v>5428</v>
      </c>
      <c r="J73" s="26">
        <f t="shared" si="20"/>
        <v>4654</v>
      </c>
      <c r="K73" s="26">
        <f t="shared" si="20"/>
        <v>3388</v>
      </c>
      <c r="L73" s="26">
        <f t="shared" si="20"/>
        <v>2072</v>
      </c>
      <c r="M73" s="26">
        <f t="shared" si="20"/>
        <v>965</v>
      </c>
      <c r="N73" s="26">
        <f t="shared" si="20"/>
        <v>371</v>
      </c>
      <c r="O73" s="26">
        <f t="shared" si="20"/>
        <v>148</v>
      </c>
      <c r="P73" s="26">
        <f t="shared" si="20"/>
        <v>93</v>
      </c>
      <c r="Q73" s="26">
        <f t="shared" si="20"/>
        <v>40</v>
      </c>
      <c r="R73" s="26">
        <f t="shared" si="20"/>
        <v>20</v>
      </c>
      <c r="S73" s="26">
        <f t="shared" si="20"/>
        <v>0</v>
      </c>
      <c r="T73" s="26">
        <f t="shared" si="19"/>
        <v>63930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1.25">
      <c r="A74" s="4">
        <v>78</v>
      </c>
      <c r="B74" s="11" t="str">
        <f t="shared" si="17"/>
        <v>ING Salud S.A.</v>
      </c>
      <c r="C74" s="26">
        <f t="shared" si="16"/>
        <v>448</v>
      </c>
      <c r="D74" s="26">
        <f aca="true" t="shared" si="21" ref="D74:S74">C9+D41</f>
        <v>165245</v>
      </c>
      <c r="E74" s="26">
        <f t="shared" si="21"/>
        <v>40472</v>
      </c>
      <c r="F74" s="26">
        <f t="shared" si="21"/>
        <v>47387</v>
      </c>
      <c r="G74" s="26">
        <f t="shared" si="21"/>
        <v>52131</v>
      </c>
      <c r="H74" s="26">
        <f t="shared" si="21"/>
        <v>48743</v>
      </c>
      <c r="I74" s="26">
        <f t="shared" si="21"/>
        <v>43393</v>
      </c>
      <c r="J74" s="26">
        <f t="shared" si="21"/>
        <v>38457</v>
      </c>
      <c r="K74" s="26">
        <f t="shared" si="21"/>
        <v>30877</v>
      </c>
      <c r="L74" s="26">
        <f t="shared" si="21"/>
        <v>22759</v>
      </c>
      <c r="M74" s="26">
        <f t="shared" si="21"/>
        <v>15496</v>
      </c>
      <c r="N74" s="26">
        <f t="shared" si="21"/>
        <v>7498</v>
      </c>
      <c r="O74" s="26">
        <f t="shared" si="21"/>
        <v>3957</v>
      </c>
      <c r="P74" s="26">
        <f t="shared" si="21"/>
        <v>2363</v>
      </c>
      <c r="Q74" s="26">
        <f t="shared" si="21"/>
        <v>1084</v>
      </c>
      <c r="R74" s="26">
        <f t="shared" si="21"/>
        <v>572</v>
      </c>
      <c r="S74" s="26">
        <f t="shared" si="21"/>
        <v>0</v>
      </c>
      <c r="T74" s="26">
        <f t="shared" si="19"/>
        <v>520882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1.25">
      <c r="A75" s="4">
        <v>80</v>
      </c>
      <c r="B75" s="11" t="str">
        <f t="shared" si="17"/>
        <v>Vida Tres</v>
      </c>
      <c r="C75" s="26">
        <f t="shared" si="16"/>
        <v>13</v>
      </c>
      <c r="D75" s="26">
        <f aca="true" t="shared" si="22" ref="D75:S75">C10+D42</f>
        <v>43479</v>
      </c>
      <c r="E75" s="26">
        <f t="shared" si="22"/>
        <v>9066</v>
      </c>
      <c r="F75" s="26">
        <f t="shared" si="22"/>
        <v>10610</v>
      </c>
      <c r="G75" s="26">
        <f t="shared" si="22"/>
        <v>13239</v>
      </c>
      <c r="H75" s="26">
        <f t="shared" si="22"/>
        <v>13681</v>
      </c>
      <c r="I75" s="26">
        <f t="shared" si="22"/>
        <v>11778</v>
      </c>
      <c r="J75" s="26">
        <f t="shared" si="22"/>
        <v>9699</v>
      </c>
      <c r="K75" s="26">
        <f t="shared" si="22"/>
        <v>7938</v>
      </c>
      <c r="L75" s="26">
        <f t="shared" si="22"/>
        <v>6199</v>
      </c>
      <c r="M75" s="26">
        <f t="shared" si="22"/>
        <v>4962</v>
      </c>
      <c r="N75" s="26">
        <f t="shared" si="22"/>
        <v>2960</v>
      </c>
      <c r="O75" s="26">
        <f t="shared" si="22"/>
        <v>1921</v>
      </c>
      <c r="P75" s="26">
        <f t="shared" si="22"/>
        <v>1354</v>
      </c>
      <c r="Q75" s="26">
        <f t="shared" si="22"/>
        <v>586</v>
      </c>
      <c r="R75" s="26">
        <f t="shared" si="22"/>
        <v>309</v>
      </c>
      <c r="S75" s="26">
        <f t="shared" si="22"/>
        <v>0</v>
      </c>
      <c r="T75" s="26">
        <f t="shared" si="19"/>
        <v>137794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1.25">
      <c r="A76" s="4">
        <v>81</v>
      </c>
      <c r="B76" s="11" t="str">
        <f t="shared" si="17"/>
        <v>Ferrosalud</v>
      </c>
      <c r="C76" s="26">
        <f t="shared" si="16"/>
        <v>23</v>
      </c>
      <c r="D76" s="26">
        <f aca="true" t="shared" si="23" ref="D76:S76">C11+D43</f>
        <v>7770</v>
      </c>
      <c r="E76" s="26">
        <f t="shared" si="23"/>
        <v>2010</v>
      </c>
      <c r="F76" s="26">
        <f t="shared" si="23"/>
        <v>1942</v>
      </c>
      <c r="G76" s="26">
        <f t="shared" si="23"/>
        <v>2057</v>
      </c>
      <c r="H76" s="26">
        <f t="shared" si="23"/>
        <v>2114</v>
      </c>
      <c r="I76" s="26">
        <f t="shared" si="23"/>
        <v>2169</v>
      </c>
      <c r="J76" s="26">
        <f t="shared" si="23"/>
        <v>1821</v>
      </c>
      <c r="K76" s="26">
        <f t="shared" si="23"/>
        <v>1428</v>
      </c>
      <c r="L76" s="26">
        <f t="shared" si="23"/>
        <v>1372</v>
      </c>
      <c r="M76" s="26">
        <f t="shared" si="23"/>
        <v>884</v>
      </c>
      <c r="N76" s="26">
        <f t="shared" si="23"/>
        <v>409</v>
      </c>
      <c r="O76" s="26">
        <f t="shared" si="23"/>
        <v>191</v>
      </c>
      <c r="P76" s="26">
        <f t="shared" si="23"/>
        <v>83</v>
      </c>
      <c r="Q76" s="26">
        <f t="shared" si="23"/>
        <v>15</v>
      </c>
      <c r="R76" s="26">
        <f t="shared" si="23"/>
        <v>9</v>
      </c>
      <c r="S76" s="26">
        <f t="shared" si="23"/>
        <v>0</v>
      </c>
      <c r="T76" s="26">
        <f>SUM(C76:S76)</f>
        <v>24297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11.25">
      <c r="A77" s="4">
        <v>88</v>
      </c>
      <c r="B77" s="11" t="str">
        <f t="shared" si="17"/>
        <v>Mas Vida</v>
      </c>
      <c r="C77" s="26">
        <f t="shared" si="16"/>
        <v>63</v>
      </c>
      <c r="D77" s="26">
        <f aca="true" t="shared" si="24" ref="D77:S77">C12+D44</f>
        <v>90223</v>
      </c>
      <c r="E77" s="26">
        <f t="shared" si="24"/>
        <v>15281</v>
      </c>
      <c r="F77" s="26">
        <f t="shared" si="24"/>
        <v>21989</v>
      </c>
      <c r="G77" s="26">
        <f t="shared" si="24"/>
        <v>29906</v>
      </c>
      <c r="H77" s="26">
        <f t="shared" si="24"/>
        <v>27990</v>
      </c>
      <c r="I77" s="26">
        <f t="shared" si="24"/>
        <v>23127</v>
      </c>
      <c r="J77" s="26">
        <f t="shared" si="24"/>
        <v>17741</v>
      </c>
      <c r="K77" s="26">
        <f t="shared" si="24"/>
        <v>12713</v>
      </c>
      <c r="L77" s="26">
        <f t="shared" si="24"/>
        <v>7333</v>
      </c>
      <c r="M77" s="26">
        <f t="shared" si="24"/>
        <v>3121</v>
      </c>
      <c r="N77" s="26">
        <f t="shared" si="24"/>
        <v>1588</v>
      </c>
      <c r="O77" s="26">
        <f t="shared" si="24"/>
        <v>794</v>
      </c>
      <c r="P77" s="26">
        <f t="shared" si="24"/>
        <v>549</v>
      </c>
      <c r="Q77" s="26">
        <f t="shared" si="24"/>
        <v>302</v>
      </c>
      <c r="R77" s="26">
        <f t="shared" si="24"/>
        <v>196</v>
      </c>
      <c r="S77" s="26">
        <f t="shared" si="24"/>
        <v>0</v>
      </c>
      <c r="T77" s="26">
        <f t="shared" si="19"/>
        <v>252916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1.25">
      <c r="A78" s="4">
        <v>99</v>
      </c>
      <c r="B78" s="11" t="str">
        <f t="shared" si="17"/>
        <v>Isapre Banmédica</v>
      </c>
      <c r="C78" s="26">
        <f t="shared" si="16"/>
        <v>45</v>
      </c>
      <c r="D78" s="26">
        <f aca="true" t="shared" si="25" ref="D78:S78">C13+D45</f>
        <v>192433</v>
      </c>
      <c r="E78" s="26">
        <f t="shared" si="25"/>
        <v>56078</v>
      </c>
      <c r="F78" s="26">
        <f t="shared" si="25"/>
        <v>58854</v>
      </c>
      <c r="G78" s="26">
        <f t="shared" si="25"/>
        <v>56941</v>
      </c>
      <c r="H78" s="26">
        <f t="shared" si="25"/>
        <v>53272</v>
      </c>
      <c r="I78" s="26">
        <f t="shared" si="25"/>
        <v>49660</v>
      </c>
      <c r="J78" s="26">
        <f t="shared" si="25"/>
        <v>42610</v>
      </c>
      <c r="K78" s="26">
        <f t="shared" si="25"/>
        <v>32923</v>
      </c>
      <c r="L78" s="26">
        <f t="shared" si="25"/>
        <v>24772</v>
      </c>
      <c r="M78" s="26">
        <f t="shared" si="25"/>
        <v>17958</v>
      </c>
      <c r="N78" s="26">
        <f t="shared" si="25"/>
        <v>9898</v>
      </c>
      <c r="O78" s="26">
        <f t="shared" si="25"/>
        <v>5580</v>
      </c>
      <c r="P78" s="26">
        <f t="shared" si="25"/>
        <v>3973</v>
      </c>
      <c r="Q78" s="26">
        <f t="shared" si="25"/>
        <v>2165</v>
      </c>
      <c r="R78" s="26">
        <f t="shared" si="25"/>
        <v>1461</v>
      </c>
      <c r="S78" s="26">
        <f t="shared" si="25"/>
        <v>0</v>
      </c>
      <c r="T78" s="26">
        <f t="shared" si="19"/>
        <v>608623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1.25">
      <c r="A79" s="4">
        <v>107</v>
      </c>
      <c r="B79" s="11" t="str">
        <f t="shared" si="17"/>
        <v>Consalud S.A.</v>
      </c>
      <c r="C79" s="26">
        <f t="shared" si="16"/>
        <v>0</v>
      </c>
      <c r="D79" s="26">
        <f aca="true" t="shared" si="26" ref="D79:S79">C14+D46</f>
        <v>207478</v>
      </c>
      <c r="E79" s="26">
        <f t="shared" si="26"/>
        <v>67182</v>
      </c>
      <c r="F79" s="26">
        <f t="shared" si="26"/>
        <v>59687</v>
      </c>
      <c r="G79" s="26">
        <f t="shared" si="26"/>
        <v>53072</v>
      </c>
      <c r="H79" s="26">
        <f t="shared" si="26"/>
        <v>50870</v>
      </c>
      <c r="I79" s="26">
        <f t="shared" si="26"/>
        <v>51874</v>
      </c>
      <c r="J79" s="26">
        <f t="shared" si="26"/>
        <v>48137</v>
      </c>
      <c r="K79" s="26">
        <f t="shared" si="26"/>
        <v>38476</v>
      </c>
      <c r="L79" s="26">
        <f t="shared" si="26"/>
        <v>28195</v>
      </c>
      <c r="M79" s="26">
        <f t="shared" si="26"/>
        <v>16821</v>
      </c>
      <c r="N79" s="26">
        <f t="shared" si="26"/>
        <v>8893</v>
      </c>
      <c r="O79" s="26">
        <f t="shared" si="26"/>
        <v>5627</v>
      </c>
      <c r="P79" s="26">
        <f t="shared" si="26"/>
        <v>3811</v>
      </c>
      <c r="Q79" s="26">
        <f t="shared" si="26"/>
        <v>1723</v>
      </c>
      <c r="R79" s="26">
        <f t="shared" si="26"/>
        <v>1160</v>
      </c>
      <c r="S79" s="26">
        <f t="shared" si="26"/>
        <v>0</v>
      </c>
      <c r="T79" s="26">
        <f t="shared" si="19"/>
        <v>643006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1.25">
      <c r="A80" s="4"/>
      <c r="B80" s="4"/>
      <c r="C80" s="4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2:255" ht="11.25">
      <c r="B81" s="11" t="s">
        <v>46</v>
      </c>
      <c r="C81" s="26">
        <f aca="true" t="shared" si="27" ref="C81:T81">SUM(C72:C80)</f>
        <v>747</v>
      </c>
      <c r="D81" s="26">
        <f t="shared" si="27"/>
        <v>862616</v>
      </c>
      <c r="E81" s="26">
        <f t="shared" si="27"/>
        <v>224538</v>
      </c>
      <c r="F81" s="26">
        <f t="shared" si="27"/>
        <v>246001</v>
      </c>
      <c r="G81" s="26">
        <f t="shared" si="27"/>
        <v>257284</v>
      </c>
      <c r="H81" s="26">
        <f t="shared" si="27"/>
        <v>239533</v>
      </c>
      <c r="I81" s="26">
        <f t="shared" si="27"/>
        <v>217175</v>
      </c>
      <c r="J81" s="26">
        <f t="shared" si="27"/>
        <v>190222</v>
      </c>
      <c r="K81" s="26">
        <f t="shared" si="27"/>
        <v>151040</v>
      </c>
      <c r="L81" s="26">
        <f t="shared" si="27"/>
        <v>110656</v>
      </c>
      <c r="M81" s="26">
        <f t="shared" si="27"/>
        <v>73167</v>
      </c>
      <c r="N81" s="26">
        <f t="shared" si="27"/>
        <v>39235</v>
      </c>
      <c r="O81" s="26">
        <f t="shared" si="27"/>
        <v>22223</v>
      </c>
      <c r="P81" s="26">
        <f t="shared" si="27"/>
        <v>14646</v>
      </c>
      <c r="Q81" s="26">
        <f t="shared" si="27"/>
        <v>7203</v>
      </c>
      <c r="R81" s="26">
        <f t="shared" si="27"/>
        <v>4363</v>
      </c>
      <c r="S81" s="26">
        <f t="shared" si="27"/>
        <v>0</v>
      </c>
      <c r="T81" s="26">
        <f t="shared" si="27"/>
        <v>2660649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1.25">
      <c r="A82" s="4"/>
      <c r="B82" s="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26"/>
      <c r="T82" s="49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ht="11.25">
      <c r="A83" s="4">
        <v>62</v>
      </c>
      <c r="B83" s="11" t="str">
        <f aca="true" t="shared" si="28" ref="B83:C88">+B50</f>
        <v>San Lorenzo</v>
      </c>
      <c r="C83" s="26">
        <f t="shared" si="28"/>
        <v>0</v>
      </c>
      <c r="D83" s="26">
        <f aca="true" t="shared" si="29" ref="D83:S83">C18+D50</f>
        <v>1969</v>
      </c>
      <c r="E83" s="26">
        <f t="shared" si="29"/>
        <v>664</v>
      </c>
      <c r="F83" s="26">
        <f t="shared" si="29"/>
        <v>129</v>
      </c>
      <c r="G83" s="26">
        <f t="shared" si="29"/>
        <v>247</v>
      </c>
      <c r="H83" s="26">
        <f t="shared" si="29"/>
        <v>267</v>
      </c>
      <c r="I83" s="26">
        <f t="shared" si="29"/>
        <v>341</v>
      </c>
      <c r="J83" s="26">
        <f t="shared" si="29"/>
        <v>654</v>
      </c>
      <c r="K83" s="26">
        <f t="shared" si="29"/>
        <v>766</v>
      </c>
      <c r="L83" s="26">
        <f t="shared" si="29"/>
        <v>587</v>
      </c>
      <c r="M83" s="26">
        <f t="shared" si="29"/>
        <v>226</v>
      </c>
      <c r="N83" s="26">
        <f t="shared" si="29"/>
        <v>87</v>
      </c>
      <c r="O83" s="26">
        <f t="shared" si="29"/>
        <v>34</v>
      </c>
      <c r="P83" s="26">
        <f t="shared" si="29"/>
        <v>31</v>
      </c>
      <c r="Q83" s="26">
        <f t="shared" si="29"/>
        <v>29</v>
      </c>
      <c r="R83" s="26">
        <f t="shared" si="29"/>
        <v>22</v>
      </c>
      <c r="S83" s="26">
        <f t="shared" si="29"/>
        <v>0</v>
      </c>
      <c r="T83" s="26">
        <f aca="true" t="shared" si="30" ref="T83:T88">SUM(C83:S83)</f>
        <v>6053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1.25">
      <c r="A84" s="4">
        <v>63</v>
      </c>
      <c r="B84" s="11" t="str">
        <f t="shared" si="28"/>
        <v>Fusat Ltda.</v>
      </c>
      <c r="C84" s="26">
        <f t="shared" si="28"/>
        <v>3</v>
      </c>
      <c r="D84" s="26">
        <f aca="true" t="shared" si="31" ref="D84:S84">C19+D51</f>
        <v>11177</v>
      </c>
      <c r="E84" s="26">
        <f t="shared" si="31"/>
        <v>2976</v>
      </c>
      <c r="F84" s="26">
        <f t="shared" si="31"/>
        <v>2226</v>
      </c>
      <c r="G84" s="26">
        <f t="shared" si="31"/>
        <v>2085</v>
      </c>
      <c r="H84" s="26">
        <f t="shared" si="31"/>
        <v>2014</v>
      </c>
      <c r="I84" s="26">
        <f t="shared" si="31"/>
        <v>2270</v>
      </c>
      <c r="J84" s="26">
        <f t="shared" si="31"/>
        <v>2306</v>
      </c>
      <c r="K84" s="26">
        <f t="shared" si="31"/>
        <v>3268</v>
      </c>
      <c r="L84" s="26">
        <f t="shared" si="31"/>
        <v>3613</v>
      </c>
      <c r="M84" s="26">
        <f t="shared" si="31"/>
        <v>2812</v>
      </c>
      <c r="N84" s="26">
        <f t="shared" si="31"/>
        <v>1643</v>
      </c>
      <c r="O84" s="26">
        <f t="shared" si="31"/>
        <v>728</v>
      </c>
      <c r="P84" s="26">
        <f t="shared" si="31"/>
        <v>419</v>
      </c>
      <c r="Q84" s="26">
        <f t="shared" si="31"/>
        <v>209</v>
      </c>
      <c r="R84" s="26">
        <f t="shared" si="31"/>
        <v>162</v>
      </c>
      <c r="S84" s="26">
        <f t="shared" si="31"/>
        <v>0</v>
      </c>
      <c r="T84" s="26">
        <f t="shared" si="30"/>
        <v>37911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ht="11.25">
      <c r="A85" s="4">
        <v>65</v>
      </c>
      <c r="B85" s="11" t="str">
        <f t="shared" si="28"/>
        <v>Chuquicamata</v>
      </c>
      <c r="C85" s="26">
        <f t="shared" si="28"/>
        <v>0</v>
      </c>
      <c r="D85" s="26">
        <f aca="true" t="shared" si="32" ref="D85:S85">C20+D52</f>
        <v>13940</v>
      </c>
      <c r="E85" s="26">
        <f t="shared" si="32"/>
        <v>2838</v>
      </c>
      <c r="F85" s="26">
        <f t="shared" si="32"/>
        <v>1113</v>
      </c>
      <c r="G85" s="26">
        <f t="shared" si="32"/>
        <v>1458</v>
      </c>
      <c r="H85" s="26">
        <f t="shared" si="32"/>
        <v>1877</v>
      </c>
      <c r="I85" s="26">
        <f t="shared" si="32"/>
        <v>3012</v>
      </c>
      <c r="J85" s="26">
        <f t="shared" si="32"/>
        <v>3393</v>
      </c>
      <c r="K85" s="26">
        <f t="shared" si="32"/>
        <v>3190</v>
      </c>
      <c r="L85" s="26">
        <f t="shared" si="32"/>
        <v>2621</v>
      </c>
      <c r="M85" s="26">
        <f t="shared" si="32"/>
        <v>1620</v>
      </c>
      <c r="N85" s="26">
        <f t="shared" si="32"/>
        <v>656</v>
      </c>
      <c r="O85" s="26">
        <f t="shared" si="32"/>
        <v>266</v>
      </c>
      <c r="P85" s="26">
        <f t="shared" si="32"/>
        <v>214</v>
      </c>
      <c r="Q85" s="26">
        <f t="shared" si="32"/>
        <v>146</v>
      </c>
      <c r="R85" s="26">
        <f t="shared" si="32"/>
        <v>106</v>
      </c>
      <c r="S85" s="26">
        <f t="shared" si="32"/>
        <v>0</v>
      </c>
      <c r="T85" s="26">
        <f t="shared" si="30"/>
        <v>36450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1.25">
      <c r="A86" s="4">
        <v>68</v>
      </c>
      <c r="B86" s="11" t="str">
        <f t="shared" si="28"/>
        <v>Río Blanco</v>
      </c>
      <c r="C86" s="26">
        <f t="shared" si="28"/>
        <v>0</v>
      </c>
      <c r="D86" s="26">
        <f aca="true" t="shared" si="33" ref="D86:S86">C21+D53</f>
        <v>2110</v>
      </c>
      <c r="E86" s="26">
        <f t="shared" si="33"/>
        <v>468</v>
      </c>
      <c r="F86" s="26">
        <f t="shared" si="33"/>
        <v>133</v>
      </c>
      <c r="G86" s="26">
        <f t="shared" si="33"/>
        <v>370</v>
      </c>
      <c r="H86" s="26">
        <f t="shared" si="33"/>
        <v>371</v>
      </c>
      <c r="I86" s="26">
        <f t="shared" si="33"/>
        <v>410</v>
      </c>
      <c r="J86" s="26">
        <f t="shared" si="33"/>
        <v>411</v>
      </c>
      <c r="K86" s="26">
        <f t="shared" si="33"/>
        <v>452</v>
      </c>
      <c r="L86" s="26">
        <f t="shared" si="33"/>
        <v>501</v>
      </c>
      <c r="M86" s="26">
        <f t="shared" si="33"/>
        <v>380</v>
      </c>
      <c r="N86" s="26">
        <f t="shared" si="33"/>
        <v>137</v>
      </c>
      <c r="O86" s="26">
        <f t="shared" si="33"/>
        <v>52</v>
      </c>
      <c r="P86" s="26">
        <f t="shared" si="33"/>
        <v>36</v>
      </c>
      <c r="Q86" s="26">
        <f t="shared" si="33"/>
        <v>25</v>
      </c>
      <c r="R86" s="26">
        <f t="shared" si="33"/>
        <v>30</v>
      </c>
      <c r="S86" s="26">
        <f t="shared" si="33"/>
        <v>0</v>
      </c>
      <c r="T86" s="26">
        <f t="shared" si="30"/>
        <v>5886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1.25">
      <c r="A87" s="4">
        <v>76</v>
      </c>
      <c r="B87" s="11" t="str">
        <f t="shared" si="28"/>
        <v>Isapre Fundación</v>
      </c>
      <c r="C87" s="26">
        <f t="shared" si="28"/>
        <v>0</v>
      </c>
      <c r="D87" s="26">
        <f aca="true" t="shared" si="34" ref="D87:S87">C22+D54</f>
        <v>6589</v>
      </c>
      <c r="E87" s="26">
        <f t="shared" si="34"/>
        <v>1748</v>
      </c>
      <c r="F87" s="26">
        <f t="shared" si="34"/>
        <v>1096</v>
      </c>
      <c r="G87" s="26">
        <f t="shared" si="34"/>
        <v>930</v>
      </c>
      <c r="H87" s="26">
        <f t="shared" si="34"/>
        <v>1376</v>
      </c>
      <c r="I87" s="26">
        <f t="shared" si="34"/>
        <v>1358</v>
      </c>
      <c r="J87" s="26">
        <f t="shared" si="34"/>
        <v>1272</v>
      </c>
      <c r="K87" s="26">
        <f t="shared" si="34"/>
        <v>1383</v>
      </c>
      <c r="L87" s="26">
        <f t="shared" si="34"/>
        <v>2046</v>
      </c>
      <c r="M87" s="26">
        <f t="shared" si="34"/>
        <v>2268</v>
      </c>
      <c r="N87" s="26">
        <f t="shared" si="34"/>
        <v>1419</v>
      </c>
      <c r="O87" s="26">
        <f t="shared" si="34"/>
        <v>1104</v>
      </c>
      <c r="P87" s="26">
        <f t="shared" si="34"/>
        <v>1180</v>
      </c>
      <c r="Q87" s="26">
        <f t="shared" si="34"/>
        <v>1038</v>
      </c>
      <c r="R87" s="26">
        <f t="shared" si="34"/>
        <v>934</v>
      </c>
      <c r="S87" s="26">
        <f t="shared" si="34"/>
        <v>0</v>
      </c>
      <c r="T87" s="26">
        <f t="shared" si="30"/>
        <v>25741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1.25">
      <c r="A88" s="4">
        <v>94</v>
      </c>
      <c r="B88" s="11" t="str">
        <f t="shared" si="28"/>
        <v>Cruz del Norte</v>
      </c>
      <c r="C88" s="26">
        <f t="shared" si="28"/>
        <v>0</v>
      </c>
      <c r="D88" s="26">
        <f aca="true" t="shared" si="35" ref="D88:S88">C23+D55</f>
        <v>1776</v>
      </c>
      <c r="E88" s="26">
        <f t="shared" si="35"/>
        <v>163</v>
      </c>
      <c r="F88" s="26">
        <f t="shared" si="35"/>
        <v>157</v>
      </c>
      <c r="G88" s="26">
        <f t="shared" si="35"/>
        <v>275</v>
      </c>
      <c r="H88" s="26">
        <f t="shared" si="35"/>
        <v>287</v>
      </c>
      <c r="I88" s="26">
        <f t="shared" si="35"/>
        <v>392</v>
      </c>
      <c r="J88" s="26">
        <f t="shared" si="35"/>
        <v>394</v>
      </c>
      <c r="K88" s="26">
        <f t="shared" si="35"/>
        <v>345</v>
      </c>
      <c r="L88" s="26">
        <f t="shared" si="35"/>
        <v>241</v>
      </c>
      <c r="M88" s="26">
        <f t="shared" si="35"/>
        <v>121</v>
      </c>
      <c r="N88" s="26">
        <f t="shared" si="35"/>
        <v>36</v>
      </c>
      <c r="O88" s="26">
        <f t="shared" si="35"/>
        <v>22</v>
      </c>
      <c r="P88" s="26">
        <f t="shared" si="35"/>
        <v>8</v>
      </c>
      <c r="Q88" s="26">
        <f t="shared" si="35"/>
        <v>5</v>
      </c>
      <c r="R88" s="26">
        <f t="shared" si="35"/>
        <v>0</v>
      </c>
      <c r="S88" s="26">
        <f t="shared" si="35"/>
        <v>0</v>
      </c>
      <c r="T88" s="26">
        <f t="shared" si="30"/>
        <v>4222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1.25">
      <c r="A90" s="11"/>
      <c r="B90" s="11" t="s">
        <v>52</v>
      </c>
      <c r="C90" s="26">
        <f aca="true" t="shared" si="36" ref="C90:T90">SUM(C83:C88)</f>
        <v>3</v>
      </c>
      <c r="D90" s="26">
        <f t="shared" si="36"/>
        <v>37561</v>
      </c>
      <c r="E90" s="26">
        <f t="shared" si="36"/>
        <v>8857</v>
      </c>
      <c r="F90" s="26">
        <f t="shared" si="36"/>
        <v>4854</v>
      </c>
      <c r="G90" s="26">
        <f t="shared" si="36"/>
        <v>5365</v>
      </c>
      <c r="H90" s="26">
        <f t="shared" si="36"/>
        <v>6192</v>
      </c>
      <c r="I90" s="26">
        <f t="shared" si="36"/>
        <v>7783</v>
      </c>
      <c r="J90" s="26">
        <f t="shared" si="36"/>
        <v>8430</v>
      </c>
      <c r="K90" s="26">
        <f t="shared" si="36"/>
        <v>9404</v>
      </c>
      <c r="L90" s="26">
        <f t="shared" si="36"/>
        <v>9609</v>
      </c>
      <c r="M90" s="26">
        <f t="shared" si="36"/>
        <v>7427</v>
      </c>
      <c r="N90" s="26">
        <f t="shared" si="36"/>
        <v>3978</v>
      </c>
      <c r="O90" s="26">
        <f t="shared" si="36"/>
        <v>2206</v>
      </c>
      <c r="P90" s="26">
        <f t="shared" si="36"/>
        <v>1888</v>
      </c>
      <c r="Q90" s="26">
        <f t="shared" si="36"/>
        <v>1452</v>
      </c>
      <c r="R90" s="26">
        <f t="shared" si="36"/>
        <v>1254</v>
      </c>
      <c r="S90" s="26">
        <f t="shared" si="36"/>
        <v>0</v>
      </c>
      <c r="T90" s="26">
        <f t="shared" si="36"/>
        <v>116263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1.25">
      <c r="A91" s="4"/>
      <c r="B91" s="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26"/>
      <c r="T91" s="49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1.25">
      <c r="A92" s="15"/>
      <c r="B92" s="15" t="s">
        <v>53</v>
      </c>
      <c r="C92" s="26">
        <f aca="true" t="shared" si="37" ref="C92:T92">C81+C90</f>
        <v>750</v>
      </c>
      <c r="D92" s="26">
        <f t="shared" si="37"/>
        <v>900177</v>
      </c>
      <c r="E92" s="26">
        <f t="shared" si="37"/>
        <v>233395</v>
      </c>
      <c r="F92" s="26">
        <f t="shared" si="37"/>
        <v>250855</v>
      </c>
      <c r="G92" s="26">
        <f t="shared" si="37"/>
        <v>262649</v>
      </c>
      <c r="H92" s="26">
        <f t="shared" si="37"/>
        <v>245725</v>
      </c>
      <c r="I92" s="26">
        <f t="shared" si="37"/>
        <v>224958</v>
      </c>
      <c r="J92" s="26">
        <f t="shared" si="37"/>
        <v>198652</v>
      </c>
      <c r="K92" s="26">
        <f t="shared" si="37"/>
        <v>160444</v>
      </c>
      <c r="L92" s="26">
        <f t="shared" si="37"/>
        <v>120265</v>
      </c>
      <c r="M92" s="26">
        <f t="shared" si="37"/>
        <v>80594</v>
      </c>
      <c r="N92" s="26">
        <f t="shared" si="37"/>
        <v>43213</v>
      </c>
      <c r="O92" s="26">
        <f t="shared" si="37"/>
        <v>24429</v>
      </c>
      <c r="P92" s="26">
        <f t="shared" si="37"/>
        <v>16534</v>
      </c>
      <c r="Q92" s="26">
        <f t="shared" si="37"/>
        <v>8655</v>
      </c>
      <c r="R92" s="26">
        <f t="shared" si="37"/>
        <v>5617</v>
      </c>
      <c r="S92" s="26">
        <f t="shared" si="37"/>
        <v>0</v>
      </c>
      <c r="T92" s="26">
        <f t="shared" si="37"/>
        <v>2776912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1.25">
      <c r="A93" s="4"/>
      <c r="B93" s="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2" thickBot="1">
      <c r="A94" s="27"/>
      <c r="B94" s="27" t="s">
        <v>54</v>
      </c>
      <c r="C94" s="51">
        <f aca="true" t="shared" si="38" ref="C94:S94">(C92/$T92)</f>
        <v>0.00027008417983717166</v>
      </c>
      <c r="D94" s="51">
        <f t="shared" si="38"/>
        <v>0.3241647556710476</v>
      </c>
      <c r="E94" s="51">
        <f t="shared" si="38"/>
        <v>0.0840483962041289</v>
      </c>
      <c r="F94" s="51">
        <f t="shared" si="38"/>
        <v>0.09033595591073826</v>
      </c>
      <c r="G94" s="51">
        <f t="shared" si="38"/>
        <v>0.09458311966673773</v>
      </c>
      <c r="H94" s="51">
        <f t="shared" si="38"/>
        <v>0.088488580120652</v>
      </c>
      <c r="I94" s="51">
        <f t="shared" si="38"/>
        <v>0.08101012923708062</v>
      </c>
      <c r="J94" s="51">
        <f t="shared" si="38"/>
        <v>0.07153701665735177</v>
      </c>
      <c r="K94" s="51">
        <f t="shared" si="38"/>
        <v>0.05777784819972689</v>
      </c>
      <c r="L94" s="51">
        <f t="shared" si="38"/>
        <v>0.04330889851748993</v>
      </c>
      <c r="M94" s="51">
        <f t="shared" si="38"/>
        <v>0.02902288585306268</v>
      </c>
      <c r="N94" s="51">
        <f t="shared" si="38"/>
        <v>0.015561530217738265</v>
      </c>
      <c r="O94" s="51">
        <f t="shared" si="38"/>
        <v>0.008797181905656355</v>
      </c>
      <c r="P94" s="51">
        <f t="shared" si="38"/>
        <v>0.005954095772570394</v>
      </c>
      <c r="Q94" s="51">
        <f t="shared" si="38"/>
        <v>0.0031167714353209607</v>
      </c>
      <c r="R94" s="51">
        <f t="shared" si="38"/>
        <v>0.002022750450860524</v>
      </c>
      <c r="S94" s="51">
        <f t="shared" si="38"/>
        <v>0</v>
      </c>
      <c r="T94" s="51">
        <f>SUM(C94:S94)</f>
        <v>1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2:255" ht="11.25">
      <c r="B95" s="11" t="str">
        <f>+'Cartera masculina por edad'!B30</f>
        <v>Fuente: Superintendencia de Salud, Archivo Maestro de Beneficiarios.</v>
      </c>
      <c r="C95" s="4"/>
      <c r="D95" s="4"/>
      <c r="E95" s="4"/>
      <c r="F95" s="4"/>
      <c r="G95" s="4"/>
      <c r="H95" s="4"/>
      <c r="I95" s="4"/>
      <c r="J95" s="4"/>
      <c r="K95" s="4"/>
      <c r="L95" s="11" t="s">
        <v>1</v>
      </c>
      <c r="M95" s="11" t="s">
        <v>1</v>
      </c>
      <c r="N95" s="11" t="s">
        <v>1</v>
      </c>
      <c r="O95" s="11" t="s">
        <v>1</v>
      </c>
      <c r="P95" s="4"/>
      <c r="Q95" s="4"/>
      <c r="R95" s="11" t="s">
        <v>1</v>
      </c>
      <c r="S95" s="11" t="s">
        <v>1</v>
      </c>
      <c r="T95" s="1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2:255" ht="11.25">
      <c r="B96" s="11" t="str">
        <f>+'Cartera masculina por edad'!B31</f>
        <v>(*) Son aquellos datos que no presentan información en el campo edad.</v>
      </c>
      <c r="C96" s="11"/>
      <c r="D96" s="4"/>
      <c r="E96" s="4"/>
      <c r="F96" s="4"/>
      <c r="G96" s="4"/>
      <c r="H96" s="4"/>
      <c r="I96" s="4"/>
      <c r="J96" s="4"/>
      <c r="K96" s="4"/>
      <c r="L96" s="11" t="s">
        <v>1</v>
      </c>
      <c r="M96" s="11" t="s">
        <v>1</v>
      </c>
      <c r="N96" s="11" t="s">
        <v>1</v>
      </c>
      <c r="O96" s="11" t="s">
        <v>1</v>
      </c>
      <c r="P96" s="4"/>
      <c r="Q96" s="4"/>
      <c r="R96" s="11" t="s">
        <v>1</v>
      </c>
      <c r="S96" s="11" t="s">
        <v>1</v>
      </c>
      <c r="T96" s="1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2:3" ht="11.25">
      <c r="B97" s="11" t="str">
        <f>+B64</f>
        <v>(**) Son aquellos datos que no presentan información en el campo sexo.</v>
      </c>
      <c r="C97" s="11"/>
    </row>
    <row r="98" ht="11.25">
      <c r="C98" s="11"/>
    </row>
    <row r="99" spans="1:20" ht="15">
      <c r="A99" s="150" t="s">
        <v>234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</row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mergeCells count="19">
    <mergeCell ref="A99:T99"/>
    <mergeCell ref="A66:T66"/>
    <mergeCell ref="C70:R70"/>
    <mergeCell ref="R5:R6"/>
    <mergeCell ref="S37:S38"/>
    <mergeCell ref="S70:S71"/>
    <mergeCell ref="T37:T38"/>
    <mergeCell ref="T70:T71"/>
    <mergeCell ref="S5:S6"/>
    <mergeCell ref="C37:R37"/>
    <mergeCell ref="B68:T68"/>
    <mergeCell ref="B35:T35"/>
    <mergeCell ref="B67:T67"/>
    <mergeCell ref="A1:S1"/>
    <mergeCell ref="A33:T33"/>
    <mergeCell ref="B2:S2"/>
    <mergeCell ref="B34:T34"/>
    <mergeCell ref="C5:Q5"/>
    <mergeCell ref="B3:S3"/>
  </mergeCells>
  <hyperlinks>
    <hyperlink ref="A1" location="Indice!A1" display="Volver"/>
    <hyperlink ref="A33" location="Indice!A1" display="Volver"/>
    <hyperlink ref="A66" location="Indice!A1" display="Volver"/>
    <hyperlink ref="A99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workbookViewId="0" topLeftCell="A1">
      <selection activeCell="A1" sqref="A1"/>
    </sheetView>
  </sheetViews>
  <sheetFormatPr defaultColWidth="7.59765625" defaultRowHeight="15" zeroHeight="1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hidden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16384" width="0" style="1" hidden="1" customWidth="1"/>
  </cols>
  <sheetData>
    <row r="1" spans="2:8" ht="15">
      <c r="B1" s="150" t="s">
        <v>234</v>
      </c>
      <c r="C1" s="150"/>
      <c r="D1" s="150"/>
      <c r="E1" s="150"/>
      <c r="F1" s="150"/>
      <c r="G1" s="150"/>
      <c r="H1" s="150"/>
    </row>
    <row r="2" spans="2:9" ht="13.5">
      <c r="B2" s="151" t="s">
        <v>0</v>
      </c>
      <c r="C2" s="151"/>
      <c r="D2" s="151"/>
      <c r="E2" s="151"/>
      <c r="F2" s="151"/>
      <c r="G2" s="151"/>
      <c r="H2" s="151"/>
      <c r="I2" s="2"/>
    </row>
    <row r="3" spans="2:9" ht="13.5">
      <c r="B3" s="151" t="s">
        <v>267</v>
      </c>
      <c r="C3" s="151"/>
      <c r="D3" s="151"/>
      <c r="E3" s="151"/>
      <c r="F3" s="151"/>
      <c r="G3" s="151"/>
      <c r="H3" s="151"/>
      <c r="I3" s="2"/>
    </row>
    <row r="4" spans="1:7" ht="12" thickBot="1">
      <c r="A4" s="30"/>
      <c r="B4" s="21"/>
      <c r="C4" s="21"/>
      <c r="D4" s="21"/>
      <c r="E4" s="21"/>
      <c r="F4" s="21"/>
      <c r="G4" s="21"/>
    </row>
    <row r="5" spans="1:9" ht="11.25">
      <c r="A5" s="31"/>
      <c r="B5" s="112" t="s">
        <v>1</v>
      </c>
      <c r="C5" s="140" t="s">
        <v>2</v>
      </c>
      <c r="D5" s="141" t="s">
        <v>3</v>
      </c>
      <c r="E5" s="141"/>
      <c r="F5" s="141"/>
      <c r="G5" s="141"/>
      <c r="H5" s="142" t="s">
        <v>4</v>
      </c>
      <c r="I5" s="32"/>
    </row>
    <row r="6" spans="1:9" ht="11.25">
      <c r="A6" s="31"/>
      <c r="B6" s="120" t="s">
        <v>5</v>
      </c>
      <c r="C6" s="143" t="s">
        <v>6</v>
      </c>
      <c r="D6" s="143" t="s">
        <v>7</v>
      </c>
      <c r="E6" s="143" t="s">
        <v>8</v>
      </c>
      <c r="F6" s="143" t="s">
        <v>9</v>
      </c>
      <c r="G6" s="143" t="s">
        <v>10</v>
      </c>
      <c r="H6" s="144" t="s">
        <v>11</v>
      </c>
      <c r="I6" s="32"/>
    </row>
    <row r="7" spans="1:9" ht="11.25">
      <c r="A7" s="33"/>
      <c r="B7" s="34" t="s">
        <v>12</v>
      </c>
      <c r="C7" s="35">
        <v>277004</v>
      </c>
      <c r="D7" s="35">
        <f>SUM(D22:D24)</f>
        <v>68275</v>
      </c>
      <c r="E7" s="35">
        <f>SUM(D25:D27)</f>
        <v>75648</v>
      </c>
      <c r="F7" s="35">
        <f>SUM(D28:D30)</f>
        <v>90647</v>
      </c>
      <c r="G7" s="35">
        <f>SUM(D31:D33)</f>
        <v>64933</v>
      </c>
      <c r="H7" s="35">
        <f>SUM(D7:G7)</f>
        <v>299503</v>
      </c>
      <c r="I7" s="35"/>
    </row>
    <row r="8" spans="1:9" ht="11.25">
      <c r="A8" s="33"/>
      <c r="C8" s="35"/>
      <c r="D8" s="35"/>
      <c r="E8" s="35"/>
      <c r="F8" s="35"/>
      <c r="G8" s="35"/>
      <c r="H8" s="35"/>
      <c r="I8" s="35"/>
    </row>
    <row r="9" spans="1:9" ht="11.25">
      <c r="A9" s="33"/>
      <c r="B9" s="1" t="s">
        <v>13</v>
      </c>
      <c r="C9" s="35">
        <v>238178</v>
      </c>
      <c r="D9" s="35">
        <f>SUM(D10:D12)</f>
        <v>53834</v>
      </c>
      <c r="E9" s="35">
        <f>SUM(E10:E12)</f>
        <v>55656</v>
      </c>
      <c r="F9" s="35">
        <f>SUM(F10:F12)</f>
        <v>76738</v>
      </c>
      <c r="G9" s="35">
        <f>SUM(G10:G12)</f>
        <v>54280</v>
      </c>
      <c r="H9" s="35">
        <f>SUM(H10:H12)</f>
        <v>240508</v>
      </c>
      <c r="I9" s="35"/>
    </row>
    <row r="10" spans="1:9" ht="11.25">
      <c r="A10" s="33"/>
      <c r="B10" s="36" t="s">
        <v>14</v>
      </c>
      <c r="C10" s="35">
        <v>175350</v>
      </c>
      <c r="D10" s="35">
        <f>SUM(E22:E24)</f>
        <v>38735</v>
      </c>
      <c r="E10" s="35">
        <f>SUM(E25:E27)</f>
        <v>42727</v>
      </c>
      <c r="F10" s="35">
        <f>SUM(E28:E30)</f>
        <v>61115</v>
      </c>
      <c r="G10" s="35">
        <f>SUM(E31:E33)</f>
        <v>34744</v>
      </c>
      <c r="H10" s="35">
        <f>SUM(D10:G10)</f>
        <v>177321</v>
      </c>
      <c r="I10" s="35"/>
    </row>
    <row r="11" spans="1:9" ht="11.25">
      <c r="A11" s="33"/>
      <c r="B11" s="36" t="s">
        <v>15</v>
      </c>
      <c r="C11" s="35">
        <v>45646</v>
      </c>
      <c r="D11" s="35">
        <f>SUM(F22:F24)</f>
        <v>12733</v>
      </c>
      <c r="E11" s="35">
        <f>SUM(F25:F27)</f>
        <v>10632</v>
      </c>
      <c r="F11" s="35">
        <f>SUM(F28:F30)</f>
        <v>12742</v>
      </c>
      <c r="G11" s="35">
        <f>SUM(F31:F33)</f>
        <v>17680</v>
      </c>
      <c r="H11" s="35">
        <f>SUM(D11:G11)</f>
        <v>53787</v>
      </c>
      <c r="I11" s="35"/>
    </row>
    <row r="12" spans="1:9" ht="12" thickBot="1">
      <c r="A12" s="33"/>
      <c r="B12" s="37" t="s">
        <v>16</v>
      </c>
      <c r="C12" s="38">
        <v>17182</v>
      </c>
      <c r="D12" s="38">
        <f>SUM(G22:G24)</f>
        <v>2366</v>
      </c>
      <c r="E12" s="38">
        <f>SUM(G25:G27)</f>
        <v>2297</v>
      </c>
      <c r="F12" s="38">
        <f>SUM(G28:G30)</f>
        <v>2881</v>
      </c>
      <c r="G12" s="38">
        <f>SUM(G31:G33)</f>
        <v>1856</v>
      </c>
      <c r="H12" s="38">
        <f>SUM(D12:G12)</f>
        <v>9400</v>
      </c>
      <c r="I12" s="39"/>
    </row>
    <row r="13" spans="1:2" ht="11.25">
      <c r="A13" s="33"/>
      <c r="B13" s="1" t="s">
        <v>245</v>
      </c>
    </row>
    <row r="14" ht="11.25"/>
    <row r="15" ht="11.25"/>
    <row r="16" spans="1:8" ht="12.75">
      <c r="A16" s="165"/>
      <c r="B16" s="165"/>
      <c r="C16" s="165"/>
      <c r="D16" s="165"/>
      <c r="E16" s="165"/>
      <c r="F16" s="165"/>
      <c r="G16" s="165"/>
      <c r="H16" s="165"/>
    </row>
    <row r="17" spans="2:9" ht="13.5">
      <c r="B17" s="151" t="s">
        <v>17</v>
      </c>
      <c r="C17" s="151"/>
      <c r="D17" s="151"/>
      <c r="E17" s="151"/>
      <c r="F17" s="151"/>
      <c r="G17" s="151"/>
      <c r="H17" s="151"/>
      <c r="I17" s="2"/>
    </row>
    <row r="18" spans="2:9" ht="13.5">
      <c r="B18" s="151" t="s">
        <v>268</v>
      </c>
      <c r="C18" s="151"/>
      <c r="D18" s="151"/>
      <c r="E18" s="151"/>
      <c r="F18" s="151"/>
      <c r="G18" s="151"/>
      <c r="H18" s="151"/>
      <c r="I18" s="2"/>
    </row>
    <row r="19" ht="12" thickBot="1"/>
    <row r="20" spans="2:9" ht="11.25">
      <c r="B20" s="112" t="s">
        <v>1</v>
      </c>
      <c r="C20" s="112"/>
      <c r="D20" s="140" t="s">
        <v>5</v>
      </c>
      <c r="E20" s="141" t="s">
        <v>18</v>
      </c>
      <c r="F20" s="141"/>
      <c r="G20" s="141"/>
      <c r="H20" s="141"/>
      <c r="I20" s="40"/>
    </row>
    <row r="21" spans="2:15" ht="11.25">
      <c r="B21" s="120" t="s">
        <v>19</v>
      </c>
      <c r="C21" s="120"/>
      <c r="D21" s="143" t="s">
        <v>20</v>
      </c>
      <c r="E21" s="144" t="s">
        <v>21</v>
      </c>
      <c r="F21" s="144" t="s">
        <v>22</v>
      </c>
      <c r="G21" s="144" t="s">
        <v>23</v>
      </c>
      <c r="H21" s="144" t="s">
        <v>4</v>
      </c>
      <c r="I21" s="32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24</v>
      </c>
      <c r="D22" s="23">
        <v>23478</v>
      </c>
      <c r="E22" s="23">
        <v>14046</v>
      </c>
      <c r="F22" s="23">
        <v>1757</v>
      </c>
      <c r="G22" s="23">
        <v>853</v>
      </c>
      <c r="H22" s="23">
        <f aca="true" t="shared" si="0" ref="H22:H33">SUM(E22:G22)</f>
        <v>16656</v>
      </c>
      <c r="I22" s="23"/>
    </row>
    <row r="23" spans="2:9" ht="11.25">
      <c r="B23" s="1" t="s">
        <v>25</v>
      </c>
      <c r="D23" s="23">
        <v>18736</v>
      </c>
      <c r="E23" s="23">
        <v>10530</v>
      </c>
      <c r="F23" s="23">
        <v>7551</v>
      </c>
      <c r="G23" s="23">
        <v>633</v>
      </c>
      <c r="H23" s="23">
        <f t="shared" si="0"/>
        <v>18714</v>
      </c>
      <c r="I23" s="23"/>
    </row>
    <row r="24" spans="2:11" ht="11.25">
      <c r="B24" s="1" t="s">
        <v>26</v>
      </c>
      <c r="D24" s="23">
        <v>26061</v>
      </c>
      <c r="E24" s="23">
        <v>14159</v>
      </c>
      <c r="F24" s="23">
        <v>3425</v>
      </c>
      <c r="G24" s="23">
        <v>880</v>
      </c>
      <c r="H24" s="23">
        <f t="shared" si="0"/>
        <v>18464</v>
      </c>
      <c r="I24" s="23"/>
      <c r="J24" s="1">
        <f>SUM(D22:D24)</f>
        <v>68275</v>
      </c>
      <c r="K24" s="1">
        <f>SUM(H22:H24)</f>
        <v>53834</v>
      </c>
    </row>
    <row r="25" spans="2:9" ht="11.25">
      <c r="B25" s="1" t="s">
        <v>27</v>
      </c>
      <c r="D25" s="23">
        <v>25279</v>
      </c>
      <c r="E25" s="23">
        <v>13967</v>
      </c>
      <c r="F25" s="23">
        <v>4856</v>
      </c>
      <c r="G25" s="23">
        <v>890</v>
      </c>
      <c r="H25" s="23">
        <f t="shared" si="0"/>
        <v>19713</v>
      </c>
      <c r="I25" s="23"/>
    </row>
    <row r="26" spans="2:9" ht="11.25">
      <c r="B26" s="1" t="s">
        <v>28</v>
      </c>
      <c r="D26" s="23">
        <v>25901</v>
      </c>
      <c r="E26" s="23">
        <v>15110</v>
      </c>
      <c r="F26" s="23">
        <v>3667</v>
      </c>
      <c r="G26" s="23">
        <v>746</v>
      </c>
      <c r="H26" s="23">
        <f t="shared" si="0"/>
        <v>19523</v>
      </c>
      <c r="I26" s="23"/>
    </row>
    <row r="27" spans="2:15" ht="11.25">
      <c r="B27" s="1" t="s">
        <v>29</v>
      </c>
      <c r="D27" s="23">
        <v>24468</v>
      </c>
      <c r="E27" s="23">
        <v>13650</v>
      </c>
      <c r="F27" s="23">
        <v>2109</v>
      </c>
      <c r="G27" s="23">
        <v>661</v>
      </c>
      <c r="H27" s="23">
        <f t="shared" si="0"/>
        <v>16420</v>
      </c>
      <c r="I27" s="23"/>
      <c r="J27" s="1">
        <f>SUM(D25:D27)</f>
        <v>75648</v>
      </c>
      <c r="K27" s="1">
        <f>SUM(H25:H27)</f>
        <v>55656</v>
      </c>
      <c r="L27" s="1">
        <f>SUM(J24:J27)</f>
        <v>143923</v>
      </c>
      <c r="M27" s="1">
        <f>SUM(K24:K27)</f>
        <v>109490</v>
      </c>
      <c r="N27" s="1">
        <f>+'Suscrip y desahucio por isapre'!$C$27</f>
        <v>299503</v>
      </c>
      <c r="O27" s="1">
        <f>+'Suscrip y desahucio por isapre'!$G$27</f>
        <v>240508</v>
      </c>
    </row>
    <row r="28" spans="2:16" ht="11.25">
      <c r="B28" s="1" t="s">
        <v>30</v>
      </c>
      <c r="D28" s="23">
        <v>36769</v>
      </c>
      <c r="E28" s="23">
        <v>27366</v>
      </c>
      <c r="F28" s="23">
        <v>3530</v>
      </c>
      <c r="G28" s="23">
        <v>1268</v>
      </c>
      <c r="H28" s="23">
        <f t="shared" si="0"/>
        <v>32164</v>
      </c>
      <c r="I28" s="23"/>
      <c r="N28" s="1">
        <f>+N27-L27</f>
        <v>155580</v>
      </c>
      <c r="O28" s="1">
        <f>+O27-M27</f>
        <v>131018</v>
      </c>
      <c r="P28" s="1" t="s">
        <v>31</v>
      </c>
    </row>
    <row r="29" spans="2:9" ht="11.25">
      <c r="B29" s="1" t="s">
        <v>32</v>
      </c>
      <c r="D29" s="23">
        <v>35223</v>
      </c>
      <c r="E29" s="23">
        <v>24227</v>
      </c>
      <c r="F29" s="23">
        <v>2154</v>
      </c>
      <c r="G29" s="23">
        <v>1068</v>
      </c>
      <c r="H29" s="23">
        <f t="shared" si="0"/>
        <v>27449</v>
      </c>
      <c r="I29" s="23"/>
    </row>
    <row r="30" spans="2:15" ht="11.25">
      <c r="B30" s="1" t="s">
        <v>33</v>
      </c>
      <c r="D30" s="23">
        <v>18655</v>
      </c>
      <c r="E30" s="23">
        <v>9522</v>
      </c>
      <c r="F30" s="23">
        <v>7058</v>
      </c>
      <c r="G30" s="23">
        <v>545</v>
      </c>
      <c r="H30" s="23">
        <f t="shared" si="0"/>
        <v>17125</v>
      </c>
      <c r="I30" s="23"/>
      <c r="J30" s="1">
        <f>SUM(D28:D30)</f>
        <v>90647</v>
      </c>
      <c r="K30" s="1">
        <f>SUM(H28:H30)</f>
        <v>76738</v>
      </c>
      <c r="L30" s="1">
        <f>SUM(J24:J30)</f>
        <v>234570</v>
      </c>
      <c r="M30" s="1">
        <f>SUM(K24:K29)</f>
        <v>109490</v>
      </c>
      <c r="N30" s="1">
        <f>+'Suscrip y desahucio por isapre'!$C$27</f>
        <v>299503</v>
      </c>
      <c r="O30" s="1">
        <f>+'Suscrip y desahucio por isapre'!$G$27</f>
        <v>240508</v>
      </c>
    </row>
    <row r="31" spans="2:15" ht="11.25">
      <c r="B31" s="1" t="s">
        <v>34</v>
      </c>
      <c r="D31" s="23">
        <v>24828</v>
      </c>
      <c r="E31" s="23">
        <v>13122</v>
      </c>
      <c r="F31" s="23">
        <v>7274</v>
      </c>
      <c r="G31" s="23">
        <v>653</v>
      </c>
      <c r="H31" s="23">
        <f t="shared" si="0"/>
        <v>21049</v>
      </c>
      <c r="I31" s="23"/>
      <c r="N31" s="1">
        <f>+N30-L30</f>
        <v>64933</v>
      </c>
      <c r="O31" s="1">
        <f>+O30-M30</f>
        <v>131018</v>
      </c>
    </row>
    <row r="32" spans="2:9" ht="11.25">
      <c r="B32" s="1" t="s">
        <v>35</v>
      </c>
      <c r="D32" s="23">
        <v>23238</v>
      </c>
      <c r="E32" s="23">
        <v>12342</v>
      </c>
      <c r="F32" s="23">
        <v>6362</v>
      </c>
      <c r="G32" s="23">
        <v>647</v>
      </c>
      <c r="H32" s="23">
        <f t="shared" si="0"/>
        <v>19351</v>
      </c>
      <c r="I32" s="23"/>
    </row>
    <row r="33" spans="2:15" ht="11.25">
      <c r="B33" s="1" t="s">
        <v>36</v>
      </c>
      <c r="D33" s="23">
        <v>16867</v>
      </c>
      <c r="E33" s="23">
        <v>9280</v>
      </c>
      <c r="F33" s="23">
        <v>4044</v>
      </c>
      <c r="G33" s="23">
        <v>556</v>
      </c>
      <c r="H33" s="23">
        <f t="shared" si="0"/>
        <v>13880</v>
      </c>
      <c r="I33" s="23"/>
      <c r="J33" s="1">
        <f>SUM(D31:D33)</f>
        <v>64933</v>
      </c>
      <c r="K33" s="1">
        <f>SUM(H31:H33)</f>
        <v>54280</v>
      </c>
      <c r="L33" s="1">
        <f>SUM(J24:J33)</f>
        <v>299503</v>
      </c>
      <c r="M33" s="1">
        <f>SUM(K24:K33)</f>
        <v>240508</v>
      </c>
      <c r="N33" s="1">
        <f>+'Suscrip y desahucio por isapre'!$C$27</f>
        <v>299503</v>
      </c>
      <c r="O33" s="1">
        <f>+'Suscrip y desahucio por isapre'!$G$27</f>
        <v>240508</v>
      </c>
    </row>
    <row r="34" spans="4:15" ht="11.25">
      <c r="D34" s="23"/>
      <c r="E34" s="23"/>
      <c r="F34" s="23"/>
      <c r="G34" s="23"/>
      <c r="H34" s="23"/>
      <c r="I34" s="23"/>
      <c r="N34" s="1">
        <f>+N33-L33</f>
        <v>0</v>
      </c>
      <c r="O34" s="1">
        <f>+O33-M33</f>
        <v>0</v>
      </c>
    </row>
    <row r="35" spans="2:9" ht="12" thickBot="1">
      <c r="B35" s="41" t="s">
        <v>37</v>
      </c>
      <c r="C35" s="41"/>
      <c r="D35" s="42">
        <f>SUM(D22:D34)</f>
        <v>299503</v>
      </c>
      <c r="E35" s="42">
        <f>SUM(E22:E34)</f>
        <v>177321</v>
      </c>
      <c r="F35" s="42">
        <f>SUM(F22:F34)</f>
        <v>53787</v>
      </c>
      <c r="G35" s="42">
        <f>SUM(G22:G34)</f>
        <v>9400</v>
      </c>
      <c r="H35" s="42">
        <f>SUM(H22:H34)</f>
        <v>240508</v>
      </c>
      <c r="I35" s="43"/>
    </row>
    <row r="36" ht="11.25">
      <c r="B36" s="1" t="str">
        <f>+B13</f>
        <v>Fuente: Superintendencia de Salud, Archivo Maestro de Suscripciones y Desahucios de Contratos.</v>
      </c>
    </row>
    <row r="37" ht="11.25"/>
    <row r="38" ht="11.25"/>
    <row r="39" spans="2:12" ht="15">
      <c r="B39" s="150" t="s">
        <v>234</v>
      </c>
      <c r="C39" s="150"/>
      <c r="D39" s="150"/>
      <c r="E39" s="150"/>
      <c r="F39" s="150"/>
      <c r="G39" s="150"/>
      <c r="H39" s="150"/>
      <c r="I39" s="147"/>
      <c r="J39" s="147"/>
      <c r="K39" s="147"/>
      <c r="L39" s="147"/>
    </row>
    <row r="40" ht="11.25"/>
  </sheetData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3"/>
  <sheetViews>
    <sheetView showGridLines="0" workbookViewId="0" topLeftCell="A1">
      <selection activeCell="A1" sqref="A1:G1"/>
    </sheetView>
  </sheetViews>
  <sheetFormatPr defaultColWidth="6.796875" defaultRowHeight="15" zeroHeight="1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hidden="1" customWidth="1"/>
    <col min="9" max="9" width="8.69921875" style="1" hidden="1" customWidth="1"/>
    <col min="10" max="16384" width="0" style="1" hidden="1" customWidth="1"/>
  </cols>
  <sheetData>
    <row r="1" spans="1:7" ht="15">
      <c r="A1" s="150" t="s">
        <v>234</v>
      </c>
      <c r="B1" s="150"/>
      <c r="C1" s="150"/>
      <c r="D1" s="150"/>
      <c r="E1" s="150"/>
      <c r="F1" s="150"/>
      <c r="G1" s="150"/>
    </row>
    <row r="2" spans="2:245" ht="13.5">
      <c r="B2" s="151" t="s">
        <v>38</v>
      </c>
      <c r="C2" s="151"/>
      <c r="D2" s="151"/>
      <c r="E2" s="151"/>
      <c r="F2" s="151"/>
      <c r="G2" s="151"/>
      <c r="H2" s="21"/>
      <c r="I2" s="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2:245" ht="13.5">
      <c r="B3" s="167" t="s">
        <v>269</v>
      </c>
      <c r="C3" s="167"/>
      <c r="D3" s="167"/>
      <c r="E3" s="167"/>
      <c r="F3" s="167"/>
      <c r="G3" s="167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2" thickBot="1">
      <c r="A4" s="8"/>
      <c r="B4" s="21"/>
      <c r="C4" s="21"/>
      <c r="D4" s="21"/>
      <c r="E4" s="21"/>
      <c r="F4" s="21"/>
      <c r="G4" s="21"/>
      <c r="H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1.25">
      <c r="A5" s="112" t="s">
        <v>1</v>
      </c>
      <c r="B5" s="112" t="s">
        <v>1</v>
      </c>
      <c r="C5" s="142" t="s">
        <v>5</v>
      </c>
      <c r="D5" s="166" t="s">
        <v>18</v>
      </c>
      <c r="E5" s="166"/>
      <c r="F5" s="166"/>
      <c r="G5" s="166"/>
      <c r="H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1.25">
      <c r="A6" s="120" t="s">
        <v>39</v>
      </c>
      <c r="B6" s="120" t="s">
        <v>40</v>
      </c>
      <c r="C6" s="144" t="s">
        <v>20</v>
      </c>
      <c r="D6" s="144" t="s">
        <v>21</v>
      </c>
      <c r="E6" s="144" t="s">
        <v>22</v>
      </c>
      <c r="F6" s="144" t="s">
        <v>23</v>
      </c>
      <c r="G6" s="144" t="s">
        <v>4</v>
      </c>
      <c r="H6" s="21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1.25">
      <c r="A7" s="4">
        <v>67</v>
      </c>
      <c r="B7" s="11" t="str">
        <f>+'Cartera total por edad'!B7</f>
        <v>Colmena Golden Cross</v>
      </c>
      <c r="C7" s="23">
        <v>38404</v>
      </c>
      <c r="D7" s="23">
        <v>15756</v>
      </c>
      <c r="E7" s="23">
        <v>6670</v>
      </c>
      <c r="F7" s="23">
        <v>674</v>
      </c>
      <c r="G7" s="23">
        <f aca="true" t="shared" si="0" ref="G7:G14">SUM(D7:F7)</f>
        <v>23100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1.25">
      <c r="A8" s="4">
        <v>70</v>
      </c>
      <c r="B8" s="11" t="str">
        <f>+'Cartera total por edad'!B8</f>
        <v>Normédica</v>
      </c>
      <c r="C8" s="23">
        <v>8236</v>
      </c>
      <c r="D8" s="23">
        <v>2419</v>
      </c>
      <c r="E8" s="23">
        <v>641</v>
      </c>
      <c r="F8" s="23">
        <v>583</v>
      </c>
      <c r="G8" s="23">
        <f t="shared" si="0"/>
        <v>3643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1.25">
      <c r="A9" s="4">
        <v>78</v>
      </c>
      <c r="B9" s="11" t="str">
        <f>+'Cartera total por edad'!B9</f>
        <v>ING Salud S.A.</v>
      </c>
      <c r="C9" s="23">
        <v>53408</v>
      </c>
      <c r="D9" s="23">
        <v>42660</v>
      </c>
      <c r="E9" s="23">
        <v>1802</v>
      </c>
      <c r="F9" s="23">
        <v>1121</v>
      </c>
      <c r="G9" s="23">
        <f t="shared" si="0"/>
        <v>45583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1.25">
      <c r="A10" s="4">
        <v>80</v>
      </c>
      <c r="B10" s="11" t="str">
        <f>+'Cartera total por edad'!B10</f>
        <v>Vida Tres</v>
      </c>
      <c r="C10" s="23">
        <v>11892</v>
      </c>
      <c r="D10" s="23">
        <v>10957</v>
      </c>
      <c r="E10" s="23">
        <v>1958</v>
      </c>
      <c r="F10" s="23">
        <v>657</v>
      </c>
      <c r="G10" s="23">
        <f t="shared" si="0"/>
        <v>13572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1.25">
      <c r="A11" s="4">
        <v>81</v>
      </c>
      <c r="B11" s="11" t="str">
        <f>+'Cartera total por edad'!B11</f>
        <v>Ferrosalud</v>
      </c>
      <c r="C11" s="23">
        <v>4302</v>
      </c>
      <c r="D11" s="23">
        <v>2418</v>
      </c>
      <c r="E11" s="23">
        <v>29</v>
      </c>
      <c r="F11" s="23">
        <v>504</v>
      </c>
      <c r="G11" s="23">
        <f>SUM(D11:F11)</f>
        <v>2951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1.25">
      <c r="A12" s="4">
        <v>88</v>
      </c>
      <c r="B12" s="11" t="str">
        <f>+'Cartera total por edad'!B12</f>
        <v>Mas Vida</v>
      </c>
      <c r="C12" s="23">
        <v>34433</v>
      </c>
      <c r="D12" s="23">
        <v>9166</v>
      </c>
      <c r="E12" s="23">
        <v>1449</v>
      </c>
      <c r="F12" s="23">
        <v>2035</v>
      </c>
      <c r="G12" s="23">
        <f t="shared" si="0"/>
        <v>12650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1.25">
      <c r="A13" s="4">
        <v>99</v>
      </c>
      <c r="B13" s="11" t="str">
        <f>+'Cartera total por edad'!B13</f>
        <v>Isapre Banmédica</v>
      </c>
      <c r="C13" s="23">
        <v>59785</v>
      </c>
      <c r="D13" s="23">
        <v>50480</v>
      </c>
      <c r="E13" s="23">
        <v>26472</v>
      </c>
      <c r="F13" s="23">
        <v>3386</v>
      </c>
      <c r="G13" s="23">
        <f t="shared" si="0"/>
        <v>80338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1.25">
      <c r="A14" s="4">
        <v>107</v>
      </c>
      <c r="B14" s="11" t="str">
        <f>+'Cartera total por edad'!B14</f>
        <v>Consalud S.A.</v>
      </c>
      <c r="C14" s="23">
        <v>86738</v>
      </c>
      <c r="D14" s="23">
        <v>41053</v>
      </c>
      <c r="E14" s="23">
        <v>13842</v>
      </c>
      <c r="F14" s="23">
        <v>434</v>
      </c>
      <c r="G14" s="23">
        <f t="shared" si="0"/>
        <v>55329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1.25">
      <c r="A15" s="4"/>
      <c r="B15" s="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2:245" ht="11.25">
      <c r="B16" s="11" t="s">
        <v>46</v>
      </c>
      <c r="C16" s="26">
        <f>SUM(C7:C14)</f>
        <v>297198</v>
      </c>
      <c r="D16" s="26">
        <f>SUM(D7:D14)</f>
        <v>174909</v>
      </c>
      <c r="E16" s="26">
        <f>SUM(E7:E14)</f>
        <v>52863</v>
      </c>
      <c r="F16" s="26">
        <f>SUM(F7:F14)</f>
        <v>9394</v>
      </c>
      <c r="G16" s="26">
        <f>SUM(G7:G14)</f>
        <v>237166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1.25">
      <c r="A17" s="4"/>
      <c r="B17" s="4"/>
      <c r="C17" s="26"/>
      <c r="D17" s="26"/>
      <c r="E17" s="26"/>
      <c r="F17" s="26"/>
      <c r="G17" s="26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1.25">
      <c r="A18" s="4">
        <v>62</v>
      </c>
      <c r="B18" s="11" t="str">
        <f>+'Cartera total por edad'!B18</f>
        <v>San Lorenzo</v>
      </c>
      <c r="C18" s="23">
        <v>27</v>
      </c>
      <c r="D18" s="23">
        <v>93</v>
      </c>
      <c r="E18" s="23">
        <v>10</v>
      </c>
      <c r="F18" s="23">
        <v>0</v>
      </c>
      <c r="G18" s="23">
        <f aca="true" t="shared" si="1" ref="G18:G23">SUM(D18:F18)</f>
        <v>103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1.25">
      <c r="A19" s="4">
        <v>63</v>
      </c>
      <c r="B19" s="11" t="str">
        <f>+'Cartera total por edad'!B19</f>
        <v>Fusat Ltda.</v>
      </c>
      <c r="C19" s="23">
        <v>408</v>
      </c>
      <c r="D19" s="23">
        <v>1827</v>
      </c>
      <c r="E19" s="23">
        <v>315</v>
      </c>
      <c r="F19" s="23">
        <v>0</v>
      </c>
      <c r="G19" s="23">
        <f t="shared" si="1"/>
        <v>2142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1.25">
      <c r="A20" s="4">
        <v>65</v>
      </c>
      <c r="B20" s="11" t="str">
        <f>+'Cartera total por edad'!B20</f>
        <v>Chuquicamata</v>
      </c>
      <c r="C20" s="23">
        <v>813</v>
      </c>
      <c r="D20" s="23">
        <v>345</v>
      </c>
      <c r="E20" s="23">
        <v>184</v>
      </c>
      <c r="F20" s="23">
        <v>2</v>
      </c>
      <c r="G20" s="23">
        <f t="shared" si="1"/>
        <v>531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1.25">
      <c r="A21" s="4">
        <v>68</v>
      </c>
      <c r="B21" s="11" t="str">
        <f>+'Cartera total por edad'!B21</f>
        <v>Río Blanco</v>
      </c>
      <c r="C21" s="23">
        <v>103</v>
      </c>
      <c r="D21" s="23">
        <v>16</v>
      </c>
      <c r="E21" s="23">
        <v>39</v>
      </c>
      <c r="F21" s="23">
        <v>1</v>
      </c>
      <c r="G21" s="23">
        <f t="shared" si="1"/>
        <v>56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1.25">
      <c r="A22" s="4">
        <v>76</v>
      </c>
      <c r="B22" s="11" t="str">
        <f>+'Cartera total por edad'!B22</f>
        <v>Isapre Fundación</v>
      </c>
      <c r="C22" s="23">
        <v>923</v>
      </c>
      <c r="D22" s="23">
        <v>110</v>
      </c>
      <c r="E22" s="23">
        <v>305</v>
      </c>
      <c r="F22" s="23">
        <v>3</v>
      </c>
      <c r="G22" s="23">
        <f t="shared" si="1"/>
        <v>418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1.25">
      <c r="A23" s="4">
        <v>94</v>
      </c>
      <c r="B23" s="11" t="str">
        <f>+'Cartera total por edad'!B23</f>
        <v>Cruz del Norte</v>
      </c>
      <c r="C23" s="23">
        <v>31</v>
      </c>
      <c r="D23" s="23">
        <v>21</v>
      </c>
      <c r="E23" s="23">
        <v>71</v>
      </c>
      <c r="F23" s="23">
        <v>0</v>
      </c>
      <c r="G23" s="23">
        <f t="shared" si="1"/>
        <v>92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1.25">
      <c r="A24" s="4"/>
      <c r="B24" s="4"/>
      <c r="C24" s="23"/>
      <c r="D24" s="23"/>
      <c r="E24" s="23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1.25">
      <c r="A25" s="11"/>
      <c r="B25" s="11" t="s">
        <v>52</v>
      </c>
      <c r="C25" s="26">
        <f>SUM(C18:C23)</f>
        <v>2305</v>
      </c>
      <c r="D25" s="26">
        <f>SUM(D18:D23)</f>
        <v>2412</v>
      </c>
      <c r="E25" s="26">
        <f>SUM(E18:E23)</f>
        <v>924</v>
      </c>
      <c r="F25" s="26">
        <f>SUM(F18:F23)</f>
        <v>6</v>
      </c>
      <c r="G25" s="26">
        <f>SUM(G18:G23)</f>
        <v>3342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1.25">
      <c r="A26" s="4"/>
      <c r="B26" s="4"/>
      <c r="C26" s="26"/>
      <c r="D26" s="26"/>
      <c r="E26" s="26"/>
      <c r="F26" s="26"/>
      <c r="G26" s="2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1.25">
      <c r="A27" s="15"/>
      <c r="B27" s="15" t="s">
        <v>53</v>
      </c>
      <c r="C27" s="26">
        <f>C16+C25</f>
        <v>299503</v>
      </c>
      <c r="D27" s="26">
        <f>D16+D25</f>
        <v>177321</v>
      </c>
      <c r="E27" s="26">
        <f>E16+E25</f>
        <v>53787</v>
      </c>
      <c r="F27" s="26">
        <f>F16+F25</f>
        <v>9400</v>
      </c>
      <c r="G27" s="26">
        <f>G16+G25</f>
        <v>240508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1.25">
      <c r="A28" s="4"/>
      <c r="B28" s="4"/>
      <c r="C28" s="26"/>
      <c r="D28" s="26"/>
      <c r="E28" s="26"/>
      <c r="F28" s="26"/>
      <c r="G28" s="2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2" thickBot="1">
      <c r="A29" s="27"/>
      <c r="B29" s="145" t="s">
        <v>54</v>
      </c>
      <c r="C29" s="28"/>
      <c r="D29" s="28">
        <f>D27/$G27*100</f>
        <v>73.72769304971143</v>
      </c>
      <c r="E29" s="28">
        <f>E27/$G27*100</f>
        <v>22.363913050709332</v>
      </c>
      <c r="F29" s="28">
        <f>F27/$G27*100</f>
        <v>3.908393899579224</v>
      </c>
      <c r="G29" s="28">
        <f>G27/$G27*100</f>
        <v>100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2:245" ht="11.25">
      <c r="B30" s="1" t="str">
        <f>+'Suscrip y desahucio del sistema'!B13</f>
        <v>Fuente: Superintendencia de Salud, Archivo Maestro de Suscripciones y Desahucios de Contratos.</v>
      </c>
      <c r="C30" s="13"/>
      <c r="D30" s="13"/>
      <c r="E30" s="13"/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3:245" ht="11.25">
      <c r="C31" s="13"/>
      <c r="D31" s="13"/>
      <c r="E31" s="13"/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5">
      <c r="A32" s="150" t="s">
        <v>234</v>
      </c>
      <c r="B32" s="150"/>
      <c r="C32" s="150"/>
      <c r="D32" s="150"/>
      <c r="E32" s="150"/>
      <c r="F32" s="150"/>
      <c r="G32" s="15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7" ht="13.5">
      <c r="A33" s="2"/>
      <c r="B33" s="151" t="str">
        <f>+B2</f>
        <v>CUADRO 2.4.3</v>
      </c>
      <c r="C33" s="151"/>
      <c r="D33" s="151"/>
      <c r="E33" s="151"/>
      <c r="F33" s="151"/>
      <c r="G33" s="151"/>
    </row>
    <row r="34" spans="1:7" ht="13.5">
      <c r="A34" s="2"/>
      <c r="B34" s="151" t="s">
        <v>270</v>
      </c>
      <c r="C34" s="151"/>
      <c r="D34" s="151"/>
      <c r="E34" s="151"/>
      <c r="F34" s="151"/>
      <c r="G34" s="151"/>
    </row>
    <row r="35" spans="1:7" ht="12" thickBot="1">
      <c r="A35" s="8"/>
      <c r="B35" s="21"/>
      <c r="C35" s="21"/>
      <c r="D35" s="21"/>
      <c r="E35" s="21"/>
      <c r="F35" s="21"/>
      <c r="G35" s="21"/>
    </row>
    <row r="36" spans="1:7" ht="11.25">
      <c r="A36" s="112" t="s">
        <v>1</v>
      </c>
      <c r="B36" s="112" t="s">
        <v>1</v>
      </c>
      <c r="C36" s="140" t="s">
        <v>5</v>
      </c>
      <c r="D36" s="166" t="s">
        <v>18</v>
      </c>
      <c r="E36" s="166"/>
      <c r="F36" s="166"/>
      <c r="G36" s="166"/>
    </row>
    <row r="37" spans="1:7" ht="11.25">
      <c r="A37" s="120" t="s">
        <v>39</v>
      </c>
      <c r="B37" s="120" t="s">
        <v>40</v>
      </c>
      <c r="C37" s="143" t="s">
        <v>20</v>
      </c>
      <c r="D37" s="144" t="s">
        <v>21</v>
      </c>
      <c r="E37" s="144" t="s">
        <v>22</v>
      </c>
      <c r="F37" s="144" t="s">
        <v>23</v>
      </c>
      <c r="G37" s="144" t="s">
        <v>4</v>
      </c>
    </row>
    <row r="38" spans="1:7" ht="11.25">
      <c r="A38" s="4">
        <v>67</v>
      </c>
      <c r="B38" s="11" t="str">
        <f aca="true" t="shared" si="2" ref="B38:B45">+B7</f>
        <v>Colmena Golden Cross</v>
      </c>
      <c r="C38" s="29">
        <f aca="true" t="shared" si="3" ref="C38:G39">(C7/$G7)*100</f>
        <v>166.25108225108224</v>
      </c>
      <c r="D38" s="29">
        <f t="shared" si="3"/>
        <v>68.20779220779221</v>
      </c>
      <c r="E38" s="29">
        <f t="shared" si="3"/>
        <v>28.874458874458874</v>
      </c>
      <c r="F38" s="29">
        <f t="shared" si="3"/>
        <v>2.9177489177489178</v>
      </c>
      <c r="G38" s="29">
        <f t="shared" si="3"/>
        <v>100</v>
      </c>
    </row>
    <row r="39" spans="1:7" ht="11.25">
      <c r="A39" s="4">
        <v>70</v>
      </c>
      <c r="B39" s="11" t="str">
        <f t="shared" si="2"/>
        <v>Normédica</v>
      </c>
      <c r="C39" s="29">
        <f t="shared" si="3"/>
        <v>226.07740872906942</v>
      </c>
      <c r="D39" s="29">
        <f t="shared" si="3"/>
        <v>66.40131759538842</v>
      </c>
      <c r="E39" s="29">
        <f t="shared" si="3"/>
        <v>17.59538841614054</v>
      </c>
      <c r="F39" s="29">
        <f t="shared" si="3"/>
        <v>16.00329398847104</v>
      </c>
      <c r="G39" s="29">
        <f t="shared" si="3"/>
        <v>100</v>
      </c>
    </row>
    <row r="40" spans="1:7" ht="11.25">
      <c r="A40" s="4">
        <v>78</v>
      </c>
      <c r="B40" s="11" t="str">
        <f t="shared" si="2"/>
        <v>ING Salud S.A.</v>
      </c>
      <c r="C40" s="29">
        <f aca="true" t="shared" si="4" ref="C40:G41">(C9/$G9)*100</f>
        <v>117.16648750630718</v>
      </c>
      <c r="D40" s="29">
        <f t="shared" si="4"/>
        <v>93.58752166377816</v>
      </c>
      <c r="E40" s="29">
        <f t="shared" si="4"/>
        <v>3.9532281771713143</v>
      </c>
      <c r="F40" s="29">
        <f t="shared" si="4"/>
        <v>2.459250159050523</v>
      </c>
      <c r="G40" s="29">
        <f t="shared" si="4"/>
        <v>100</v>
      </c>
    </row>
    <row r="41" spans="1:7" ht="11.25">
      <c r="A41" s="4">
        <v>80</v>
      </c>
      <c r="B41" s="11" t="str">
        <f t="shared" si="2"/>
        <v>Vida Tres</v>
      </c>
      <c r="C41" s="29">
        <f t="shared" si="4"/>
        <v>87.62157382847037</v>
      </c>
      <c r="D41" s="29">
        <f t="shared" si="4"/>
        <v>80.73239021514883</v>
      </c>
      <c r="E41" s="29">
        <f t="shared" si="4"/>
        <v>14.426760978485117</v>
      </c>
      <c r="F41" s="29">
        <f t="shared" si="4"/>
        <v>4.840848806366048</v>
      </c>
      <c r="G41" s="29">
        <f t="shared" si="4"/>
        <v>100</v>
      </c>
    </row>
    <row r="42" spans="1:7" ht="11.25">
      <c r="A42" s="4">
        <v>81</v>
      </c>
      <c r="B42" s="11" t="str">
        <f t="shared" si="2"/>
        <v>Ferrosalud</v>
      </c>
      <c r="C42" s="29">
        <f aca="true" t="shared" si="5" ref="C42:G45">(C11/$G11)*100</f>
        <v>145.7810911555405</v>
      </c>
      <c r="D42" s="29">
        <f t="shared" si="5"/>
        <v>81.93832599118943</v>
      </c>
      <c r="E42" s="29">
        <f t="shared" si="5"/>
        <v>0.9827177228058285</v>
      </c>
      <c r="F42" s="29">
        <f t="shared" si="5"/>
        <v>17.078956286004743</v>
      </c>
      <c r="G42" s="29">
        <f t="shared" si="5"/>
        <v>100</v>
      </c>
    </row>
    <row r="43" spans="1:7" ht="11.25">
      <c r="A43" s="4">
        <v>88</v>
      </c>
      <c r="B43" s="11" t="str">
        <f t="shared" si="2"/>
        <v>Mas Vida</v>
      </c>
      <c r="C43" s="29">
        <f t="shared" si="5"/>
        <v>272.197628458498</v>
      </c>
      <c r="D43" s="29">
        <f t="shared" si="5"/>
        <v>72.4584980237154</v>
      </c>
      <c r="E43" s="29">
        <f t="shared" si="5"/>
        <v>11.454545454545455</v>
      </c>
      <c r="F43" s="29">
        <f t="shared" si="5"/>
        <v>16.08695652173913</v>
      </c>
      <c r="G43" s="29">
        <f t="shared" si="5"/>
        <v>100</v>
      </c>
    </row>
    <row r="44" spans="1:7" ht="11.25">
      <c r="A44" s="4">
        <v>99</v>
      </c>
      <c r="B44" s="11" t="str">
        <f t="shared" si="2"/>
        <v>Isapre Banmédica</v>
      </c>
      <c r="C44" s="29">
        <f t="shared" si="5"/>
        <v>74.4168388558341</v>
      </c>
      <c r="D44" s="29">
        <f t="shared" si="5"/>
        <v>62.83452413552739</v>
      </c>
      <c r="E44" s="29">
        <f t="shared" si="5"/>
        <v>32.95078294206976</v>
      </c>
      <c r="F44" s="29">
        <f t="shared" si="5"/>
        <v>4.214692922402849</v>
      </c>
      <c r="G44" s="29">
        <f t="shared" si="5"/>
        <v>100</v>
      </c>
    </row>
    <row r="45" spans="1:7" ht="11.25">
      <c r="A45" s="4">
        <v>107</v>
      </c>
      <c r="B45" s="11" t="str">
        <f t="shared" si="2"/>
        <v>Consalud S.A.</v>
      </c>
      <c r="C45" s="29">
        <f t="shared" si="5"/>
        <v>156.76769867519747</v>
      </c>
      <c r="D45" s="29">
        <f t="shared" si="5"/>
        <v>74.19797935982938</v>
      </c>
      <c r="E45" s="29">
        <f t="shared" si="5"/>
        <v>25.017621861953042</v>
      </c>
      <c r="F45" s="29">
        <f t="shared" si="5"/>
        <v>0.7843987782175713</v>
      </c>
      <c r="G45" s="29">
        <f t="shared" si="5"/>
        <v>100</v>
      </c>
    </row>
    <row r="46" spans="1:2" ht="11.25">
      <c r="A46" s="4"/>
      <c r="B46" s="4"/>
    </row>
    <row r="47" spans="2:7" ht="11.25">
      <c r="B47" s="11" t="s">
        <v>46</v>
      </c>
      <c r="C47" s="29">
        <f>(C16/$G16)*100</f>
        <v>125.31222856564601</v>
      </c>
      <c r="D47" s="29">
        <f>(D16/$G16)*100</f>
        <v>73.74960997782144</v>
      </c>
      <c r="E47" s="29">
        <f>(E16/$G16)*100</f>
        <v>22.289451270418187</v>
      </c>
      <c r="F47" s="29">
        <f>(F16/$G16)*100</f>
        <v>3.9609387517603705</v>
      </c>
      <c r="G47" s="29">
        <f>(G16/$G16)*100</f>
        <v>100</v>
      </c>
    </row>
    <row r="48" spans="1:7" ht="11.25">
      <c r="A48" s="4"/>
      <c r="B48" s="4"/>
      <c r="C48" s="29"/>
      <c r="D48" s="26"/>
      <c r="E48" s="26"/>
      <c r="F48" s="26"/>
      <c r="G48" s="26"/>
    </row>
    <row r="49" spans="1:7" ht="11.25">
      <c r="A49" s="4">
        <v>62</v>
      </c>
      <c r="B49" s="11" t="str">
        <f aca="true" t="shared" si="6" ref="B49:B54">+B18</f>
        <v>San Lorenzo</v>
      </c>
      <c r="C49" s="29">
        <f aca="true" t="shared" si="7" ref="C49:G54">(C18/$G18)*100</f>
        <v>26.21359223300971</v>
      </c>
      <c r="D49" s="29">
        <f t="shared" si="7"/>
        <v>90.29126213592234</v>
      </c>
      <c r="E49" s="29">
        <f t="shared" si="7"/>
        <v>9.70873786407767</v>
      </c>
      <c r="F49" s="29">
        <f t="shared" si="7"/>
        <v>0</v>
      </c>
      <c r="G49" s="29">
        <f t="shared" si="7"/>
        <v>100</v>
      </c>
    </row>
    <row r="50" spans="1:7" ht="11.25">
      <c r="A50" s="4">
        <v>63</v>
      </c>
      <c r="B50" s="11" t="str">
        <f t="shared" si="6"/>
        <v>Fusat Ltda.</v>
      </c>
      <c r="C50" s="29">
        <f t="shared" si="7"/>
        <v>19.047619047619047</v>
      </c>
      <c r="D50" s="29">
        <f t="shared" si="7"/>
        <v>85.29411764705883</v>
      </c>
      <c r="E50" s="29">
        <f t="shared" si="7"/>
        <v>14.705882352941178</v>
      </c>
      <c r="F50" s="29">
        <f t="shared" si="7"/>
        <v>0</v>
      </c>
      <c r="G50" s="29">
        <f t="shared" si="7"/>
        <v>100</v>
      </c>
    </row>
    <row r="51" spans="1:7" ht="11.25">
      <c r="A51" s="4">
        <v>65</v>
      </c>
      <c r="B51" s="11" t="str">
        <f t="shared" si="6"/>
        <v>Chuquicamata</v>
      </c>
      <c r="C51" s="29">
        <f t="shared" si="7"/>
        <v>153.10734463276836</v>
      </c>
      <c r="D51" s="29">
        <f t="shared" si="7"/>
        <v>64.97175141242938</v>
      </c>
      <c r="E51" s="29">
        <f t="shared" si="7"/>
        <v>34.65160075329567</v>
      </c>
      <c r="F51" s="29">
        <f t="shared" si="7"/>
        <v>0.3766478342749529</v>
      </c>
      <c r="G51" s="29">
        <f t="shared" si="7"/>
        <v>100</v>
      </c>
    </row>
    <row r="52" spans="1:7" ht="11.25">
      <c r="A52" s="4">
        <v>68</v>
      </c>
      <c r="B52" s="11" t="str">
        <f t="shared" si="6"/>
        <v>Río Blanco</v>
      </c>
      <c r="C52" s="29">
        <f t="shared" si="7"/>
        <v>183.92857142857142</v>
      </c>
      <c r="D52" s="29">
        <f t="shared" si="7"/>
        <v>28.57142857142857</v>
      </c>
      <c r="E52" s="29">
        <f t="shared" si="7"/>
        <v>69.64285714285714</v>
      </c>
      <c r="F52" s="29">
        <f t="shared" si="7"/>
        <v>1.7857142857142856</v>
      </c>
      <c r="G52" s="29">
        <f t="shared" si="7"/>
        <v>100</v>
      </c>
    </row>
    <row r="53" spans="1:7" ht="11.25">
      <c r="A53" s="4">
        <v>76</v>
      </c>
      <c r="B53" s="11" t="str">
        <f t="shared" si="6"/>
        <v>Isapre Fundación</v>
      </c>
      <c r="C53" s="29">
        <f t="shared" si="7"/>
        <v>220.81339712918663</v>
      </c>
      <c r="D53" s="29">
        <f t="shared" si="7"/>
        <v>26.31578947368421</v>
      </c>
      <c r="E53" s="29">
        <f t="shared" si="7"/>
        <v>72.96650717703349</v>
      </c>
      <c r="F53" s="29">
        <f t="shared" si="7"/>
        <v>0.7177033492822966</v>
      </c>
      <c r="G53" s="29">
        <f t="shared" si="7"/>
        <v>100</v>
      </c>
    </row>
    <row r="54" spans="1:7" ht="11.25">
      <c r="A54" s="4">
        <v>94</v>
      </c>
      <c r="B54" s="11" t="str">
        <f t="shared" si="6"/>
        <v>Cruz del Norte</v>
      </c>
      <c r="C54" s="29">
        <f t="shared" si="7"/>
        <v>33.69565217391305</v>
      </c>
      <c r="D54" s="29">
        <f t="shared" si="7"/>
        <v>22.82608695652174</v>
      </c>
      <c r="E54" s="29">
        <f t="shared" si="7"/>
        <v>77.17391304347827</v>
      </c>
      <c r="F54" s="29">
        <f t="shared" si="7"/>
        <v>0</v>
      </c>
      <c r="G54" s="29">
        <f t="shared" si="7"/>
        <v>100</v>
      </c>
    </row>
    <row r="55" spans="1:7" ht="11.25">
      <c r="A55" s="4"/>
      <c r="B55" s="4"/>
      <c r="C55" s="29"/>
      <c r="D55" s="23"/>
      <c r="E55" s="23"/>
      <c r="F55" s="23"/>
      <c r="G55" s="23"/>
    </row>
    <row r="56" spans="1:7" ht="11.25">
      <c r="A56" s="11"/>
      <c r="B56" s="11" t="s">
        <v>52</v>
      </c>
      <c r="C56" s="29">
        <f>(C25/$G25)*100</f>
        <v>68.97067624177139</v>
      </c>
      <c r="D56" s="29">
        <f>(D25/$G25)*100</f>
        <v>72.17235188509873</v>
      </c>
      <c r="E56" s="29">
        <f>(E25/$G25)*100</f>
        <v>27.648114901256733</v>
      </c>
      <c r="F56" s="29">
        <f>(F25/$G25)*100</f>
        <v>0.17953321364452424</v>
      </c>
      <c r="G56" s="29">
        <f>(G25/$G25)*100</f>
        <v>100</v>
      </c>
    </row>
    <row r="57" spans="1:7" ht="11.25">
      <c r="A57" s="4"/>
      <c r="B57" s="4"/>
      <c r="C57" s="26"/>
      <c r="D57" s="26"/>
      <c r="E57" s="26"/>
      <c r="F57" s="26"/>
      <c r="G57" s="26"/>
    </row>
    <row r="58" spans="1:7" ht="11.25">
      <c r="A58" s="15"/>
      <c r="B58" s="15" t="s">
        <v>53</v>
      </c>
      <c r="C58" s="29">
        <f>(C27/$G27)*100</f>
        <v>124.52932958571023</v>
      </c>
      <c r="D58" s="29">
        <f>(D27/$G27)*100</f>
        <v>73.72769304971143</v>
      </c>
      <c r="E58" s="29">
        <f>(E27/$G27)*100</f>
        <v>22.363913050709332</v>
      </c>
      <c r="F58" s="29">
        <f>(F27/$G27)*100</f>
        <v>3.908393899579224</v>
      </c>
      <c r="G58" s="29">
        <f>(G27/$G27)*100</f>
        <v>100</v>
      </c>
    </row>
    <row r="59" spans="1:7" ht="11.25">
      <c r="A59" s="4"/>
      <c r="B59" s="4"/>
      <c r="C59" s="26"/>
      <c r="D59" s="26"/>
      <c r="E59" s="26"/>
      <c r="F59" s="26"/>
      <c r="G59" s="26"/>
    </row>
    <row r="60" spans="1:7" ht="12" thickBot="1">
      <c r="A60" s="27"/>
      <c r="B60" s="145" t="s">
        <v>54</v>
      </c>
      <c r="C60" s="28">
        <f>C58/$G58*100</f>
        <v>124.52932958571023</v>
      </c>
      <c r="D60" s="28">
        <f>D58/$G58*100</f>
        <v>73.72769304971143</v>
      </c>
      <c r="E60" s="28">
        <f>E58/$G58*100</f>
        <v>22.363913050709332</v>
      </c>
      <c r="F60" s="28">
        <f>F58/$G58*100</f>
        <v>3.908393899579224</v>
      </c>
      <c r="G60" s="28">
        <f>G58/$G58*100</f>
        <v>100</v>
      </c>
    </row>
    <row r="61" spans="2:7" ht="11.25">
      <c r="B61" s="1" t="str">
        <f>+B30</f>
        <v>Fuente: Superintendencia de Salud, Archivo Maestro de Suscripciones y Desahucios de Contratos.</v>
      </c>
      <c r="C61" s="13"/>
      <c r="D61" s="13"/>
      <c r="E61" s="13"/>
      <c r="F61" s="13"/>
      <c r="G61" s="13"/>
    </row>
    <row r="62" spans="3:7" ht="11.25">
      <c r="C62" s="13"/>
      <c r="D62" s="13"/>
      <c r="E62" s="13"/>
      <c r="F62" s="13"/>
      <c r="G62" s="13"/>
    </row>
    <row r="63" spans="1:7" ht="15">
      <c r="A63" s="150" t="s">
        <v>234</v>
      </c>
      <c r="B63" s="150"/>
      <c r="C63" s="150"/>
      <c r="D63" s="150"/>
      <c r="E63" s="150"/>
      <c r="F63" s="150"/>
      <c r="G63" s="150"/>
    </row>
    <row r="64" ht="11.25"/>
    <row r="65" ht="11.25"/>
    <row r="66" ht="11.25"/>
    <row r="67" ht="11.25"/>
    <row r="68" ht="11.25"/>
    <row r="69" ht="11.25"/>
    <row r="70" ht="11.25"/>
    <row r="71" ht="11.25"/>
    <row r="72" ht="11.25"/>
  </sheetData>
  <mergeCells count="9">
    <mergeCell ref="A1:G1"/>
    <mergeCell ref="A32:G32"/>
    <mergeCell ref="A63:G63"/>
    <mergeCell ref="B34:G34"/>
    <mergeCell ref="D36:G36"/>
    <mergeCell ref="B2:G2"/>
    <mergeCell ref="B3:G3"/>
    <mergeCell ref="D5:G5"/>
    <mergeCell ref="B33:G3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174</v>
      </c>
      <c r="B1" s="1" t="s">
        <v>219</v>
      </c>
      <c r="C1" s="1" t="s">
        <v>175</v>
      </c>
    </row>
    <row r="2" spans="1:4" ht="11.25">
      <c r="A2" s="23">
        <f>+'Cartera vigente por mes'!L26</f>
        <v>1345113</v>
      </c>
      <c r="B2" s="23">
        <f>+'Cartera vigente por mes'!L54</f>
        <v>1413689</v>
      </c>
      <c r="C2" s="23">
        <f>SUM(A2:B2)</f>
        <v>2758802</v>
      </c>
      <c r="D2" s="1" t="s">
        <v>185</v>
      </c>
    </row>
    <row r="3" spans="1:4" ht="11.25">
      <c r="A3" s="23">
        <f>+'Variacion anual de cartera'!D29</f>
        <v>1358946</v>
      </c>
      <c r="B3" s="23">
        <f>+C3-A3</f>
        <v>1417966</v>
      </c>
      <c r="C3" s="23">
        <f>+'Variacion anual de cartera'!I29</f>
        <v>2776912</v>
      </c>
      <c r="D3" s="1" t="s">
        <v>220</v>
      </c>
    </row>
    <row r="4" spans="1:4" ht="11.25">
      <c r="A4" s="23">
        <f>+'Cotizantes por renta'!V27</f>
        <v>1358946</v>
      </c>
      <c r="B4" s="23"/>
      <c r="C4" s="23"/>
      <c r="D4" s="1" t="s">
        <v>192</v>
      </c>
    </row>
    <row r="5" spans="1:4" ht="11.25">
      <c r="A5" s="23">
        <f>+'Cartera por region'!Q27</f>
        <v>1358946</v>
      </c>
      <c r="B5" s="23">
        <f>+'Cartera por region'!Q59</f>
        <v>1417966</v>
      </c>
      <c r="C5" s="23">
        <f>+'Cartera por region'!Q91</f>
        <v>2776912</v>
      </c>
      <c r="D5" s="1" t="s">
        <v>194</v>
      </c>
    </row>
    <row r="6" spans="1:4" ht="11.25">
      <c r="A6" s="23">
        <f>+'Participacion de cartera'!C28</f>
        <v>1358946</v>
      </c>
      <c r="B6" s="23"/>
      <c r="C6" s="23">
        <f>+'Participacion de cartera'!F28</f>
        <v>2776912</v>
      </c>
      <c r="D6" s="1" t="s">
        <v>221</v>
      </c>
    </row>
    <row r="7" spans="1:4" ht="11.25">
      <c r="A7" s="23">
        <f>+'Participacion de cartera (2)'!C28</f>
        <v>1358946</v>
      </c>
      <c r="B7" s="23"/>
      <c r="C7" s="23">
        <f>+'Participacion de cartera (2)'!F28</f>
        <v>2776912</v>
      </c>
      <c r="D7" s="1" t="s">
        <v>222</v>
      </c>
    </row>
    <row r="8" spans="1:4" ht="11.25">
      <c r="A8" s="23"/>
      <c r="B8" s="23"/>
      <c r="C8" s="23">
        <f>+'Beneficiarios por tipo'!H28</f>
        <v>2776912</v>
      </c>
      <c r="D8" s="1" t="s">
        <v>223</v>
      </c>
    </row>
    <row r="9" spans="1:4" ht="11.25">
      <c r="A9" s="23">
        <f>+'Cartera masculina por edad'!S27</f>
        <v>885575</v>
      </c>
      <c r="B9" s="23">
        <f>+'Cartera masculina por edad'!S59</f>
        <v>574797</v>
      </c>
      <c r="C9" s="23">
        <f>SUM(A9:B9)</f>
        <v>1460372</v>
      </c>
      <c r="D9" s="1" t="s">
        <v>202</v>
      </c>
    </row>
    <row r="10" spans="1:4" ht="11.25">
      <c r="A10" s="23">
        <f>+'Cartera femenina por edad'!S27</f>
        <v>473371</v>
      </c>
      <c r="B10" s="23">
        <f>+'Cartera femenina por edad'!S59</f>
        <v>842419</v>
      </c>
      <c r="C10" s="23">
        <f>SUM(A10:B10)</f>
        <v>1315790</v>
      </c>
      <c r="D10" s="1" t="s">
        <v>206</v>
      </c>
    </row>
    <row r="11" spans="1:4" ht="11.25">
      <c r="A11" s="23">
        <f>SUM(A9:A10)</f>
        <v>1358946</v>
      </c>
      <c r="B11" s="23">
        <f>SUM(B9:B10)</f>
        <v>1417216</v>
      </c>
      <c r="C11" s="23">
        <f>SUM(C9:C10)+'Cartera total por edad'!C59</f>
        <v>2776912</v>
      </c>
      <c r="D11" s="1" t="s">
        <v>4</v>
      </c>
    </row>
    <row r="13" spans="1:4" ht="11.25">
      <c r="A13" s="23">
        <f>+'Cartera total por edad'!S27</f>
        <v>1358946</v>
      </c>
      <c r="B13" s="23">
        <f>+'Cartera total por edad'!T59</f>
        <v>1417966</v>
      </c>
      <c r="C13" s="23">
        <f>+'Cartera total por edad'!T92</f>
        <v>2776912</v>
      </c>
      <c r="D13" s="1" t="s">
        <v>210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5"/>
  <sheetViews>
    <sheetView showGridLines="0" workbookViewId="0" topLeftCell="A1">
      <selection activeCell="A1" sqref="A1:P1"/>
    </sheetView>
  </sheetViews>
  <sheetFormatPr defaultColWidth="6.796875" defaultRowHeight="15" zeroHeight="1"/>
  <cols>
    <col min="1" max="1" width="4.69921875" style="1" customWidth="1"/>
    <col min="2" max="2" width="19" style="1" customWidth="1"/>
    <col min="3" max="3" width="7.19921875" style="1" bestFit="1" customWidth="1"/>
    <col min="4" max="4" width="9" style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0" style="1" hidden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16384" width="0" style="1" hidden="1" customWidth="1"/>
  </cols>
  <sheetData>
    <row r="1" spans="1:16" ht="15.75" thickBot="1">
      <c r="A1" s="150" t="s">
        <v>234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255" ht="13.5">
      <c r="B2" s="151" t="s">
        <v>111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3"/>
      <c r="R2" s="4"/>
      <c r="S2" s="5" t="s">
        <v>112</v>
      </c>
      <c r="T2" s="6" t="s">
        <v>113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51" t="s">
        <v>248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4"/>
      <c r="R3" s="4"/>
      <c r="S3" s="7" t="s">
        <v>114</v>
      </c>
      <c r="T3" s="6" t="s">
        <v>115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116</v>
      </c>
      <c r="T4" s="6" t="s">
        <v>117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108" t="s">
        <v>39</v>
      </c>
      <c r="B5" s="109" t="s">
        <v>40</v>
      </c>
      <c r="C5" s="110" t="s">
        <v>271</v>
      </c>
      <c r="D5" s="111" t="s">
        <v>118</v>
      </c>
      <c r="E5" s="111" t="s">
        <v>119</v>
      </c>
      <c r="F5" s="111" t="s">
        <v>120</v>
      </c>
      <c r="G5" s="111" t="s">
        <v>121</v>
      </c>
      <c r="H5" s="111" t="s">
        <v>122</v>
      </c>
      <c r="I5" s="111" t="s">
        <v>123</v>
      </c>
      <c r="J5" s="111" t="s">
        <v>124</v>
      </c>
      <c r="K5" s="111" t="s">
        <v>125</v>
      </c>
      <c r="L5" s="111" t="s">
        <v>126</v>
      </c>
      <c r="M5" s="111" t="s">
        <v>127</v>
      </c>
      <c r="N5" s="111" t="s">
        <v>128</v>
      </c>
      <c r="O5" s="111" t="s">
        <v>129</v>
      </c>
      <c r="P5" s="111" t="s">
        <v>130</v>
      </c>
      <c r="R5" s="4"/>
      <c r="S5" s="7" t="s">
        <v>131</v>
      </c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67</v>
      </c>
      <c r="B6" s="11" t="s">
        <v>41</v>
      </c>
      <c r="C6" s="12">
        <v>181870</v>
      </c>
      <c r="D6" s="12">
        <v>183154</v>
      </c>
      <c r="E6" s="12">
        <v>183863</v>
      </c>
      <c r="F6" s="12">
        <v>184784</v>
      </c>
      <c r="G6" s="12">
        <v>185440</v>
      </c>
      <c r="H6" s="12">
        <v>187209</v>
      </c>
      <c r="I6" s="12">
        <v>189042</v>
      </c>
      <c r="J6" s="12">
        <v>190731</v>
      </c>
      <c r="K6" s="12">
        <v>192195</v>
      </c>
      <c r="L6" s="12">
        <v>194591</v>
      </c>
      <c r="M6" s="12">
        <v>196884</v>
      </c>
      <c r="N6" s="12">
        <v>198548</v>
      </c>
      <c r="O6" s="12">
        <v>200049</v>
      </c>
      <c r="P6" s="13">
        <f aca="true" t="shared" si="0" ref="P6:P12">AVERAGE(D6:O6)</f>
        <v>190540.83333333334</v>
      </c>
      <c r="Q6" s="50"/>
      <c r="S6" s="14">
        <f aca="true" t="shared" si="1" ref="S6:S13">+I34/I6</f>
        <v>1.0842987272669566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70</v>
      </c>
      <c r="B7" s="11" t="s">
        <v>42</v>
      </c>
      <c r="C7" s="12">
        <v>21137</v>
      </c>
      <c r="D7" s="12">
        <v>21384</v>
      </c>
      <c r="E7" s="12">
        <v>21483</v>
      </c>
      <c r="F7" s="12">
        <v>22897</v>
      </c>
      <c r="G7" s="12">
        <v>24004</v>
      </c>
      <c r="H7" s="12">
        <v>23996</v>
      </c>
      <c r="I7" s="12">
        <v>24509</v>
      </c>
      <c r="J7" s="12">
        <v>24718</v>
      </c>
      <c r="K7" s="12">
        <v>24860</v>
      </c>
      <c r="L7" s="12">
        <v>25084</v>
      </c>
      <c r="M7" s="12">
        <v>25232</v>
      </c>
      <c r="N7" s="12">
        <v>25495</v>
      </c>
      <c r="O7" s="12">
        <v>25761</v>
      </c>
      <c r="P7" s="13">
        <f t="shared" si="0"/>
        <v>24118.583333333332</v>
      </c>
      <c r="Q7" s="50"/>
      <c r="R7" s="4"/>
      <c r="S7" s="14">
        <f t="shared" si="1"/>
        <v>1.5001428046839935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78</v>
      </c>
      <c r="B8" s="11" t="s">
        <v>239</v>
      </c>
      <c r="C8" s="12">
        <v>259018</v>
      </c>
      <c r="D8" s="12">
        <v>258407</v>
      </c>
      <c r="E8" s="12">
        <v>257871</v>
      </c>
      <c r="F8" s="12">
        <v>257963</v>
      </c>
      <c r="G8" s="12">
        <v>257725</v>
      </c>
      <c r="H8" s="12">
        <v>258270</v>
      </c>
      <c r="I8" s="12">
        <v>259105</v>
      </c>
      <c r="J8" s="12">
        <v>259189</v>
      </c>
      <c r="K8" s="12">
        <v>259651</v>
      </c>
      <c r="L8" s="12">
        <v>259936</v>
      </c>
      <c r="M8" s="12">
        <v>261069</v>
      </c>
      <c r="N8" s="12">
        <v>261878</v>
      </c>
      <c r="O8" s="12">
        <v>263767</v>
      </c>
      <c r="P8" s="13">
        <f t="shared" si="0"/>
        <v>259569.25</v>
      </c>
      <c r="Q8" s="50"/>
      <c r="R8" s="4"/>
      <c r="S8" s="14">
        <f t="shared" si="1"/>
        <v>1.0120414503772601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80</v>
      </c>
      <c r="B9" s="11" t="s">
        <v>43</v>
      </c>
      <c r="C9" s="12">
        <v>70415</v>
      </c>
      <c r="D9" s="12">
        <v>70772</v>
      </c>
      <c r="E9" s="12">
        <v>70817</v>
      </c>
      <c r="F9" s="12">
        <v>71235</v>
      </c>
      <c r="G9" s="12">
        <v>71273</v>
      </c>
      <c r="H9" s="12">
        <v>71273</v>
      </c>
      <c r="I9" s="12">
        <v>71313</v>
      </c>
      <c r="J9" s="12">
        <v>71174</v>
      </c>
      <c r="K9" s="12">
        <v>71123</v>
      </c>
      <c r="L9" s="12">
        <v>70700</v>
      </c>
      <c r="M9" s="12">
        <v>70325</v>
      </c>
      <c r="N9" s="12">
        <v>70088</v>
      </c>
      <c r="O9" s="12">
        <v>69887</v>
      </c>
      <c r="P9" s="13">
        <f t="shared" si="0"/>
        <v>70831.66666666667</v>
      </c>
      <c r="Q9" s="50"/>
      <c r="R9" s="4"/>
      <c r="S9" s="14">
        <f t="shared" si="1"/>
        <v>0.9805785761361884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81</v>
      </c>
      <c r="B10" s="11" t="s">
        <v>50</v>
      </c>
      <c r="C10" s="12">
        <v>10739</v>
      </c>
      <c r="D10" s="12">
        <v>10952</v>
      </c>
      <c r="E10" s="12">
        <v>11158</v>
      </c>
      <c r="F10" s="12">
        <v>11356</v>
      </c>
      <c r="G10" s="12">
        <v>11436</v>
      </c>
      <c r="H10" s="12">
        <v>11664</v>
      </c>
      <c r="I10" s="12">
        <v>11862</v>
      </c>
      <c r="J10" s="12">
        <v>12059</v>
      </c>
      <c r="K10" s="12">
        <v>12193</v>
      </c>
      <c r="L10" s="12">
        <v>12199</v>
      </c>
      <c r="M10" s="12">
        <v>12301</v>
      </c>
      <c r="N10" s="12">
        <v>12386</v>
      </c>
      <c r="O10" s="12">
        <v>12407</v>
      </c>
      <c r="P10" s="13">
        <f>AVERAGE(D10:O10)</f>
        <v>11831.083333333334</v>
      </c>
      <c r="Q10" s="4"/>
      <c r="R10" s="4"/>
      <c r="S10" s="14">
        <f t="shared" si="1"/>
        <v>0.9920755353228797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88</v>
      </c>
      <c r="B11" s="11" t="s">
        <v>240</v>
      </c>
      <c r="C11" s="12">
        <v>105894</v>
      </c>
      <c r="D11" s="12">
        <v>107200</v>
      </c>
      <c r="E11" s="12">
        <v>108061</v>
      </c>
      <c r="F11" s="12">
        <v>109299</v>
      </c>
      <c r="G11" s="12">
        <v>110244</v>
      </c>
      <c r="H11" s="12">
        <v>111830</v>
      </c>
      <c r="I11" s="12">
        <v>113741</v>
      </c>
      <c r="J11" s="12">
        <v>116022</v>
      </c>
      <c r="K11" s="12">
        <v>118031</v>
      </c>
      <c r="L11" s="12">
        <v>120912</v>
      </c>
      <c r="M11" s="12">
        <v>123974</v>
      </c>
      <c r="N11" s="12">
        <v>125456</v>
      </c>
      <c r="O11" s="12">
        <v>127126</v>
      </c>
      <c r="P11" s="13">
        <f t="shared" si="0"/>
        <v>115991.33333333333</v>
      </c>
      <c r="Q11" s="50"/>
      <c r="R11" s="4"/>
      <c r="S11" s="14">
        <f t="shared" si="1"/>
        <v>1.006479633553424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99</v>
      </c>
      <c r="B12" s="11" t="s">
        <v>44</v>
      </c>
      <c r="C12" s="12">
        <v>322852</v>
      </c>
      <c r="D12" s="12">
        <v>325081</v>
      </c>
      <c r="E12" s="12">
        <v>324442</v>
      </c>
      <c r="F12" s="12">
        <v>327598</v>
      </c>
      <c r="G12" s="12">
        <v>324006</v>
      </c>
      <c r="H12" s="12">
        <v>323500</v>
      </c>
      <c r="I12" s="12">
        <v>322606</v>
      </c>
      <c r="J12" s="12">
        <v>321987</v>
      </c>
      <c r="K12" s="12">
        <v>322027</v>
      </c>
      <c r="L12" s="12">
        <v>321124</v>
      </c>
      <c r="M12" s="12">
        <v>319679</v>
      </c>
      <c r="N12" s="12">
        <v>315431</v>
      </c>
      <c r="O12" s="12">
        <v>311304</v>
      </c>
      <c r="P12" s="13">
        <f t="shared" si="0"/>
        <v>321565.4166666667</v>
      </c>
      <c r="Q12" s="50"/>
      <c r="R12" s="4"/>
      <c r="S12" s="14">
        <f t="shared" si="1"/>
        <v>0.9394524590367197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>
        <v>107</v>
      </c>
      <c r="B13" s="11" t="s">
        <v>45</v>
      </c>
      <c r="C13" s="12">
        <v>267158</v>
      </c>
      <c r="D13" s="12">
        <v>269820</v>
      </c>
      <c r="E13" s="12">
        <v>275158</v>
      </c>
      <c r="F13" s="12">
        <v>276682</v>
      </c>
      <c r="G13" s="12">
        <v>278444</v>
      </c>
      <c r="H13" s="12">
        <v>282042</v>
      </c>
      <c r="I13" s="12">
        <v>285137</v>
      </c>
      <c r="J13" s="12">
        <v>288712</v>
      </c>
      <c r="K13" s="12">
        <v>292299</v>
      </c>
      <c r="L13" s="12">
        <v>294521</v>
      </c>
      <c r="M13" s="12">
        <v>297367</v>
      </c>
      <c r="N13" s="12">
        <v>299260</v>
      </c>
      <c r="O13" s="12">
        <v>302754</v>
      </c>
      <c r="P13" s="13">
        <f>AVERAGE(D13:O13)</f>
        <v>286849.6666666667</v>
      </c>
      <c r="Q13" s="50"/>
      <c r="R13" s="4"/>
      <c r="S13" s="14">
        <f t="shared" si="1"/>
        <v>1.1744389539063678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1.25">
      <c r="A14" s="4"/>
      <c r="B14" s="4"/>
      <c r="C14" s="12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2:255" ht="11.25">
      <c r="B15" s="11" t="s">
        <v>46</v>
      </c>
      <c r="C15" s="13">
        <f aca="true" t="shared" si="2" ref="C15:O15">SUM(C6:C14)</f>
        <v>1239083</v>
      </c>
      <c r="D15" s="13">
        <f t="shared" si="2"/>
        <v>1246770</v>
      </c>
      <c r="E15" s="13">
        <f t="shared" si="2"/>
        <v>1252853</v>
      </c>
      <c r="F15" s="13">
        <f t="shared" si="2"/>
        <v>1261814</v>
      </c>
      <c r="G15" s="13">
        <f t="shared" si="2"/>
        <v>1262572</v>
      </c>
      <c r="H15" s="13">
        <f t="shared" si="2"/>
        <v>1269784</v>
      </c>
      <c r="I15" s="13">
        <f t="shared" si="2"/>
        <v>1277315</v>
      </c>
      <c r="J15" s="13">
        <f t="shared" si="2"/>
        <v>1284592</v>
      </c>
      <c r="K15" s="13">
        <f t="shared" si="2"/>
        <v>1292379</v>
      </c>
      <c r="L15" s="13">
        <f t="shared" si="2"/>
        <v>1299067</v>
      </c>
      <c r="M15" s="13">
        <f t="shared" si="2"/>
        <v>1306831</v>
      </c>
      <c r="N15" s="13">
        <f t="shared" si="2"/>
        <v>1308542</v>
      </c>
      <c r="O15" s="13">
        <f t="shared" si="2"/>
        <v>1313055</v>
      </c>
      <c r="P15" s="13">
        <f>AVERAGE(D15:O15)</f>
        <v>1281297.8333333333</v>
      </c>
      <c r="Q15" s="16"/>
      <c r="R15" s="16"/>
      <c r="S15" s="14">
        <f>+I43/I15</f>
        <v>1.0475826244896522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1.25">
      <c r="A16" s="4"/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1.25">
      <c r="A17" s="4">
        <v>62</v>
      </c>
      <c r="B17" s="11" t="s">
        <v>47</v>
      </c>
      <c r="C17" s="12">
        <v>1960</v>
      </c>
      <c r="D17" s="12">
        <v>1955</v>
      </c>
      <c r="E17" s="12">
        <v>1954</v>
      </c>
      <c r="F17" s="12">
        <v>1947</v>
      </c>
      <c r="G17" s="12">
        <v>1938</v>
      </c>
      <c r="H17" s="12">
        <v>1929</v>
      </c>
      <c r="I17" s="12">
        <v>1921</v>
      </c>
      <c r="J17" s="12">
        <v>1917</v>
      </c>
      <c r="K17" s="12">
        <v>1917</v>
      </c>
      <c r="L17" s="12">
        <v>1915</v>
      </c>
      <c r="M17" s="12">
        <v>1912</v>
      </c>
      <c r="N17" s="12">
        <v>1912</v>
      </c>
      <c r="O17" s="12">
        <v>1903</v>
      </c>
      <c r="P17" s="13">
        <f aca="true" t="shared" si="3" ref="P17:P22">AVERAGE(D17:O17)</f>
        <v>1926.6666666666667</v>
      </c>
      <c r="Q17" s="4"/>
      <c r="R17" s="4"/>
      <c r="S17" s="14">
        <f aca="true" t="shared" si="4" ref="S17:S22">+I45/I17</f>
        <v>2.1821967725143154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1.25">
      <c r="A18" s="4">
        <v>63</v>
      </c>
      <c r="B18" s="11" t="s">
        <v>243</v>
      </c>
      <c r="C18" s="12">
        <v>17388</v>
      </c>
      <c r="D18" s="12">
        <v>17133</v>
      </c>
      <c r="E18" s="12">
        <v>17024</v>
      </c>
      <c r="F18" s="12">
        <v>16887</v>
      </c>
      <c r="G18" s="12">
        <v>16763</v>
      </c>
      <c r="H18" s="12">
        <v>16532</v>
      </c>
      <c r="I18" s="12">
        <v>16351</v>
      </c>
      <c r="J18" s="12">
        <v>16117</v>
      </c>
      <c r="K18" s="12">
        <v>15986</v>
      </c>
      <c r="L18" s="12">
        <v>15894</v>
      </c>
      <c r="M18" s="12">
        <v>15756</v>
      </c>
      <c r="N18" s="12">
        <v>15677</v>
      </c>
      <c r="O18" s="12">
        <v>15538</v>
      </c>
      <c r="P18" s="13">
        <f t="shared" si="3"/>
        <v>16304.833333333334</v>
      </c>
      <c r="Q18" s="17"/>
      <c r="R18" s="17"/>
      <c r="S18" s="14">
        <f t="shared" si="4"/>
        <v>1.4304323894563025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1.25">
      <c r="A19" s="4">
        <v>65</v>
      </c>
      <c r="B19" s="11" t="s">
        <v>48</v>
      </c>
      <c r="C19" s="12">
        <v>11643</v>
      </c>
      <c r="D19" s="12">
        <v>11695</v>
      </c>
      <c r="E19" s="12">
        <v>11679</v>
      </c>
      <c r="F19" s="12">
        <v>11727</v>
      </c>
      <c r="G19" s="12">
        <v>11748</v>
      </c>
      <c r="H19" s="12">
        <v>11769</v>
      </c>
      <c r="I19" s="12">
        <v>11789</v>
      </c>
      <c r="J19" s="12">
        <v>11817</v>
      </c>
      <c r="K19" s="12">
        <v>11821</v>
      </c>
      <c r="L19" s="12">
        <v>11864</v>
      </c>
      <c r="M19" s="12">
        <v>11898</v>
      </c>
      <c r="N19" s="12">
        <v>11919</v>
      </c>
      <c r="O19" s="12">
        <v>11929</v>
      </c>
      <c r="P19" s="13">
        <f t="shared" si="3"/>
        <v>11804.583333333334</v>
      </c>
      <c r="Q19" s="17"/>
      <c r="R19" s="17"/>
      <c r="S19" s="14">
        <f t="shared" si="4"/>
        <v>2.0894053778946478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1.25">
      <c r="A20" s="4">
        <v>68</v>
      </c>
      <c r="B20" s="11" t="s">
        <v>49</v>
      </c>
      <c r="C20" s="12">
        <v>1848</v>
      </c>
      <c r="D20" s="12">
        <v>1849</v>
      </c>
      <c r="E20" s="12">
        <v>1853</v>
      </c>
      <c r="F20" s="12">
        <v>1853</v>
      </c>
      <c r="G20" s="12">
        <v>1859</v>
      </c>
      <c r="H20" s="12">
        <v>1857</v>
      </c>
      <c r="I20" s="12">
        <v>1863</v>
      </c>
      <c r="J20" s="12">
        <v>1865</v>
      </c>
      <c r="K20" s="12">
        <v>1869</v>
      </c>
      <c r="L20" s="12">
        <v>1859</v>
      </c>
      <c r="M20" s="12">
        <v>1871</v>
      </c>
      <c r="N20" s="12">
        <v>1879</v>
      </c>
      <c r="O20" s="12">
        <v>1886</v>
      </c>
      <c r="P20" s="13">
        <f t="shared" si="3"/>
        <v>1863.5833333333333</v>
      </c>
      <c r="Q20" s="4"/>
      <c r="R20" s="4"/>
      <c r="S20" s="14">
        <f t="shared" si="4"/>
        <v>2.1706924315619966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1.25">
      <c r="A21" s="4">
        <v>76</v>
      </c>
      <c r="B21" s="11" t="s">
        <v>244</v>
      </c>
      <c r="C21" s="12">
        <v>12766</v>
      </c>
      <c r="D21" s="12">
        <v>12782</v>
      </c>
      <c r="E21" s="12">
        <v>12784</v>
      </c>
      <c r="F21" s="12">
        <v>12813</v>
      </c>
      <c r="G21" s="12">
        <v>12861</v>
      </c>
      <c r="H21" s="12">
        <v>12905</v>
      </c>
      <c r="I21" s="12">
        <v>12954</v>
      </c>
      <c r="J21" s="12">
        <v>13003</v>
      </c>
      <c r="K21" s="12">
        <v>13043</v>
      </c>
      <c r="L21" s="12">
        <v>13075</v>
      </c>
      <c r="M21" s="12">
        <v>13130</v>
      </c>
      <c r="N21" s="12">
        <v>13166</v>
      </c>
      <c r="O21" s="12">
        <v>13219</v>
      </c>
      <c r="P21" s="13">
        <f t="shared" si="3"/>
        <v>12977.916666666666</v>
      </c>
      <c r="Q21" s="4"/>
      <c r="R21" s="4"/>
      <c r="S21" s="14">
        <f t="shared" si="4"/>
        <v>0.9556893623591168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1.25">
      <c r="A22" s="4">
        <v>94</v>
      </c>
      <c r="B22" s="11" t="s">
        <v>51</v>
      </c>
      <c r="C22" s="12">
        <v>1477</v>
      </c>
      <c r="D22" s="12">
        <v>1473</v>
      </c>
      <c r="E22" s="12">
        <v>1463</v>
      </c>
      <c r="F22" s="12">
        <v>1459</v>
      </c>
      <c r="G22" s="12">
        <v>1457</v>
      </c>
      <c r="H22" s="12">
        <v>1458</v>
      </c>
      <c r="I22" s="12">
        <v>1458</v>
      </c>
      <c r="J22" s="12">
        <v>1451</v>
      </c>
      <c r="K22" s="12">
        <v>1445</v>
      </c>
      <c r="L22" s="12">
        <v>1439</v>
      </c>
      <c r="M22" s="12">
        <v>1433</v>
      </c>
      <c r="N22" s="12">
        <v>1422</v>
      </c>
      <c r="O22" s="12">
        <v>1416</v>
      </c>
      <c r="P22" s="13">
        <f t="shared" si="3"/>
        <v>1447.8333333333333</v>
      </c>
      <c r="Q22" s="4"/>
      <c r="R22" s="4"/>
      <c r="S22" s="14">
        <f t="shared" si="4"/>
        <v>1.97119341563786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1.25">
      <c r="A23" s="4"/>
      <c r="B23" s="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1.25">
      <c r="A24" s="11"/>
      <c r="B24" s="11" t="s">
        <v>52</v>
      </c>
      <c r="C24" s="13">
        <f aca="true" t="shared" si="5" ref="C24:O24">SUM(C17:C22)</f>
        <v>47082</v>
      </c>
      <c r="D24" s="13">
        <f t="shared" si="5"/>
        <v>46887</v>
      </c>
      <c r="E24" s="13">
        <f t="shared" si="5"/>
        <v>46757</v>
      </c>
      <c r="F24" s="13">
        <f t="shared" si="5"/>
        <v>46686</v>
      </c>
      <c r="G24" s="13">
        <f t="shared" si="5"/>
        <v>46626</v>
      </c>
      <c r="H24" s="13">
        <f t="shared" si="5"/>
        <v>46450</v>
      </c>
      <c r="I24" s="13">
        <f t="shared" si="5"/>
        <v>46336</v>
      </c>
      <c r="J24" s="13">
        <f t="shared" si="5"/>
        <v>46170</v>
      </c>
      <c r="K24" s="13">
        <f t="shared" si="5"/>
        <v>46081</v>
      </c>
      <c r="L24" s="13">
        <f t="shared" si="5"/>
        <v>46046</v>
      </c>
      <c r="M24" s="13">
        <f t="shared" si="5"/>
        <v>46000</v>
      </c>
      <c r="N24" s="13">
        <f t="shared" si="5"/>
        <v>45975</v>
      </c>
      <c r="O24" s="13">
        <f t="shared" si="5"/>
        <v>45891</v>
      </c>
      <c r="P24" s="13">
        <f>AVERAGE(D24:O24)</f>
        <v>46325.416666666664</v>
      </c>
      <c r="Q24" s="16"/>
      <c r="R24" s="16"/>
      <c r="S24" s="14">
        <f>+I52/I24</f>
        <v>1.5433140538674033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1.25">
      <c r="A25" s="4"/>
      <c r="B25" s="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16"/>
      <c r="S25" s="4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2" thickBot="1">
      <c r="A26" s="18"/>
      <c r="B26" s="100" t="s">
        <v>53</v>
      </c>
      <c r="C26" s="19">
        <f aca="true" t="shared" si="6" ref="C26:O26">C15+C24</f>
        <v>1286165</v>
      </c>
      <c r="D26" s="19">
        <f t="shared" si="6"/>
        <v>1293657</v>
      </c>
      <c r="E26" s="19">
        <f t="shared" si="6"/>
        <v>1299610</v>
      </c>
      <c r="F26" s="19">
        <f t="shared" si="6"/>
        <v>1308500</v>
      </c>
      <c r="G26" s="19">
        <f t="shared" si="6"/>
        <v>1309198</v>
      </c>
      <c r="H26" s="19">
        <f t="shared" si="6"/>
        <v>1316234</v>
      </c>
      <c r="I26" s="19">
        <f t="shared" si="6"/>
        <v>1323651</v>
      </c>
      <c r="J26" s="19">
        <f t="shared" si="6"/>
        <v>1330762</v>
      </c>
      <c r="K26" s="19">
        <f t="shared" si="6"/>
        <v>1338460</v>
      </c>
      <c r="L26" s="19">
        <f t="shared" si="6"/>
        <v>1345113</v>
      </c>
      <c r="M26" s="19">
        <f t="shared" si="6"/>
        <v>1352831</v>
      </c>
      <c r="N26" s="19">
        <f t="shared" si="6"/>
        <v>1354517</v>
      </c>
      <c r="O26" s="19">
        <f t="shared" si="6"/>
        <v>1358946</v>
      </c>
      <c r="P26" s="20">
        <f>AVERAGE(D26:O26)</f>
        <v>1327623.25</v>
      </c>
      <c r="Q26" s="16"/>
      <c r="R26" s="16"/>
      <c r="S26" s="14">
        <f>+I54/I26</f>
        <v>1.0649363011851312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2:255" ht="11.25">
      <c r="B27" s="11" t="s">
        <v>242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7"/>
      <c r="R27" s="17"/>
      <c r="S27" s="4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3:255" ht="11.25">
      <c r="C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7"/>
      <c r="R28" s="17"/>
      <c r="S28" s="4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">
      <c r="A29" s="150" t="s">
        <v>234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2:255" ht="13.5">
      <c r="B30" s="151" t="s">
        <v>132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2:255" ht="13.5">
      <c r="B31" s="151" t="s">
        <v>249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2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21" customHeight="1">
      <c r="A33" s="108" t="s">
        <v>39</v>
      </c>
      <c r="B33" s="109" t="s">
        <v>40</v>
      </c>
      <c r="C33" s="110" t="str">
        <f>+C5</f>
        <v>Dic/06</v>
      </c>
      <c r="D33" s="111" t="s">
        <v>118</v>
      </c>
      <c r="E33" s="111" t="s">
        <v>119</v>
      </c>
      <c r="F33" s="111" t="s">
        <v>120</v>
      </c>
      <c r="G33" s="111" t="s">
        <v>121</v>
      </c>
      <c r="H33" s="111" t="s">
        <v>122</v>
      </c>
      <c r="I33" s="111" t="s">
        <v>123</v>
      </c>
      <c r="J33" s="111" t="s">
        <v>124</v>
      </c>
      <c r="K33" s="111" t="s">
        <v>125</v>
      </c>
      <c r="L33" s="111" t="s">
        <v>126</v>
      </c>
      <c r="M33" s="111" t="s">
        <v>127</v>
      </c>
      <c r="N33" s="111" t="s">
        <v>128</v>
      </c>
      <c r="O33" s="111" t="s">
        <v>129</v>
      </c>
      <c r="P33" s="111" t="s">
        <v>130</v>
      </c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1.25">
      <c r="A34" s="4">
        <v>67</v>
      </c>
      <c r="B34" s="11" t="str">
        <f aca="true" t="shared" si="7" ref="B34:B41">+B6</f>
        <v>Colmena Golden Cross</v>
      </c>
      <c r="C34" s="12">
        <v>200984</v>
      </c>
      <c r="D34" s="12">
        <v>202393</v>
      </c>
      <c r="E34" s="12">
        <v>203149</v>
      </c>
      <c r="F34" s="12">
        <v>203518</v>
      </c>
      <c r="G34" s="12">
        <v>203754</v>
      </c>
      <c r="H34" s="12">
        <v>204356</v>
      </c>
      <c r="I34" s="12">
        <v>204978</v>
      </c>
      <c r="J34" s="12">
        <v>205578</v>
      </c>
      <c r="K34" s="12">
        <v>205935</v>
      </c>
      <c r="L34" s="12">
        <v>206650</v>
      </c>
      <c r="M34" s="12">
        <v>207578</v>
      </c>
      <c r="N34" s="12">
        <v>208579</v>
      </c>
      <c r="O34" s="12">
        <v>209152</v>
      </c>
      <c r="P34" s="13">
        <f aca="true" t="shared" si="8" ref="P34:P41">AVERAGE(D34:O34)</f>
        <v>205468.33333333334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1.25">
      <c r="A35" s="4">
        <v>70</v>
      </c>
      <c r="B35" s="11" t="str">
        <f t="shared" si="7"/>
        <v>Normédica</v>
      </c>
      <c r="C35" s="12">
        <v>29227</v>
      </c>
      <c r="D35" s="12">
        <v>29599</v>
      </c>
      <c r="E35" s="12">
        <v>29627</v>
      </c>
      <c r="F35" s="12">
        <v>33813</v>
      </c>
      <c r="G35" s="12">
        <v>36255</v>
      </c>
      <c r="H35" s="12">
        <v>35980</v>
      </c>
      <c r="I35" s="12">
        <v>36767</v>
      </c>
      <c r="J35" s="12">
        <v>37131</v>
      </c>
      <c r="K35" s="12">
        <v>36717</v>
      </c>
      <c r="L35" s="12">
        <v>37236</v>
      </c>
      <c r="M35" s="12">
        <v>37898</v>
      </c>
      <c r="N35" s="12">
        <v>37923</v>
      </c>
      <c r="O35" s="12">
        <v>38169</v>
      </c>
      <c r="P35" s="13">
        <f t="shared" si="8"/>
        <v>35592.916666666664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1.25">
      <c r="A36" s="4">
        <v>78</v>
      </c>
      <c r="B36" s="11" t="str">
        <f t="shared" si="7"/>
        <v>ING Salud S.A.</v>
      </c>
      <c r="C36" s="12">
        <v>266508</v>
      </c>
      <c r="D36" s="12">
        <v>265307</v>
      </c>
      <c r="E36" s="12">
        <v>264380</v>
      </c>
      <c r="F36" s="12">
        <v>263612</v>
      </c>
      <c r="G36" s="12">
        <v>263062</v>
      </c>
      <c r="H36" s="12">
        <v>262647</v>
      </c>
      <c r="I36" s="12">
        <v>262225</v>
      </c>
      <c r="J36" s="12">
        <v>261136</v>
      </c>
      <c r="K36" s="12">
        <v>259663</v>
      </c>
      <c r="L36" s="12">
        <v>258471</v>
      </c>
      <c r="M36" s="12">
        <v>257781</v>
      </c>
      <c r="N36" s="12">
        <v>257288</v>
      </c>
      <c r="O36" s="12">
        <v>257115</v>
      </c>
      <c r="P36" s="13">
        <f t="shared" si="8"/>
        <v>261057.25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1.25">
      <c r="A37" s="4">
        <v>80</v>
      </c>
      <c r="B37" s="11" t="str">
        <f t="shared" si="7"/>
        <v>Vida Tres</v>
      </c>
      <c r="C37" s="12">
        <v>69963</v>
      </c>
      <c r="D37" s="12">
        <v>70011</v>
      </c>
      <c r="E37" s="12">
        <v>70059</v>
      </c>
      <c r="F37" s="12">
        <v>70306</v>
      </c>
      <c r="G37" s="12">
        <v>70215</v>
      </c>
      <c r="H37" s="12">
        <v>70057</v>
      </c>
      <c r="I37" s="12">
        <v>69928</v>
      </c>
      <c r="J37" s="12">
        <v>69652</v>
      </c>
      <c r="K37" s="12">
        <v>69314</v>
      </c>
      <c r="L37" s="12">
        <v>68818</v>
      </c>
      <c r="M37" s="12">
        <v>68332</v>
      </c>
      <c r="N37" s="12">
        <v>68105</v>
      </c>
      <c r="O37" s="12">
        <v>67907</v>
      </c>
      <c r="P37" s="13">
        <f t="shared" si="8"/>
        <v>69392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1.25">
      <c r="A38" s="4">
        <v>81</v>
      </c>
      <c r="B38" s="11" t="str">
        <f t="shared" si="7"/>
        <v>Ferrosalud</v>
      </c>
      <c r="C38" s="12">
        <v>11274</v>
      </c>
      <c r="D38" s="12">
        <v>11376</v>
      </c>
      <c r="E38" s="12">
        <v>11439</v>
      </c>
      <c r="F38" s="12">
        <v>11535</v>
      </c>
      <c r="G38" s="12">
        <v>11564</v>
      </c>
      <c r="H38" s="12">
        <v>11644</v>
      </c>
      <c r="I38" s="12">
        <v>11768</v>
      </c>
      <c r="J38" s="12">
        <v>11923</v>
      </c>
      <c r="K38" s="12">
        <v>11790</v>
      </c>
      <c r="L38" s="12">
        <v>11827</v>
      </c>
      <c r="M38" s="12">
        <v>11956</v>
      </c>
      <c r="N38" s="12">
        <v>11866</v>
      </c>
      <c r="O38" s="12">
        <v>11890</v>
      </c>
      <c r="P38" s="13">
        <f>AVERAGE(D38:O38)</f>
        <v>11714.833333333334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1.25">
      <c r="A39" s="4">
        <v>88</v>
      </c>
      <c r="B39" s="11" t="str">
        <f t="shared" si="7"/>
        <v>Mas Vida</v>
      </c>
      <c r="C39" s="12">
        <v>109016</v>
      </c>
      <c r="D39" s="12">
        <v>110041</v>
      </c>
      <c r="E39" s="12">
        <v>110721</v>
      </c>
      <c r="F39" s="12">
        <v>111737</v>
      </c>
      <c r="G39" s="12">
        <v>112476</v>
      </c>
      <c r="H39" s="12">
        <v>113566</v>
      </c>
      <c r="I39" s="12">
        <v>114478</v>
      </c>
      <c r="J39" s="12">
        <v>116478</v>
      </c>
      <c r="K39" s="12">
        <v>118302</v>
      </c>
      <c r="L39" s="12">
        <v>120792</v>
      </c>
      <c r="M39" s="12">
        <v>123274</v>
      </c>
      <c r="N39" s="12">
        <v>124482</v>
      </c>
      <c r="O39" s="12">
        <v>125790</v>
      </c>
      <c r="P39" s="13">
        <f t="shared" si="8"/>
        <v>116844.75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1.25">
      <c r="A40" s="4">
        <v>99</v>
      </c>
      <c r="B40" s="11" t="str">
        <f t="shared" si="7"/>
        <v>Isapre Banmédica</v>
      </c>
      <c r="C40" s="12">
        <v>303161</v>
      </c>
      <c r="D40" s="12">
        <v>304140</v>
      </c>
      <c r="E40" s="12">
        <v>303895</v>
      </c>
      <c r="F40" s="12">
        <v>305623</v>
      </c>
      <c r="G40" s="12">
        <v>305007</v>
      </c>
      <c r="H40" s="12">
        <v>305009</v>
      </c>
      <c r="I40" s="12">
        <v>303073</v>
      </c>
      <c r="J40" s="12">
        <v>302734</v>
      </c>
      <c r="K40" s="12">
        <v>302284</v>
      </c>
      <c r="L40" s="12">
        <v>301191</v>
      </c>
      <c r="M40" s="12">
        <v>299523</v>
      </c>
      <c r="N40" s="12">
        <v>298630</v>
      </c>
      <c r="O40" s="12">
        <v>297319</v>
      </c>
      <c r="P40" s="13">
        <f t="shared" si="8"/>
        <v>302369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1.25">
      <c r="A41" s="4">
        <v>107</v>
      </c>
      <c r="B41" s="11" t="str">
        <f t="shared" si="7"/>
        <v>Consalud S.A.</v>
      </c>
      <c r="C41" s="12">
        <v>334397</v>
      </c>
      <c r="D41" s="12">
        <v>335115</v>
      </c>
      <c r="E41" s="12">
        <v>338501</v>
      </c>
      <c r="F41" s="12">
        <v>334612</v>
      </c>
      <c r="G41" s="12">
        <v>333937</v>
      </c>
      <c r="H41" s="12">
        <v>334261</v>
      </c>
      <c r="I41" s="12">
        <v>334876</v>
      </c>
      <c r="J41" s="12">
        <v>335810</v>
      </c>
      <c r="K41" s="12">
        <v>337204</v>
      </c>
      <c r="L41" s="12">
        <v>337968</v>
      </c>
      <c r="M41" s="12">
        <v>338983</v>
      </c>
      <c r="N41" s="12">
        <v>339526</v>
      </c>
      <c r="O41" s="12">
        <v>340252</v>
      </c>
      <c r="P41" s="13">
        <f t="shared" si="8"/>
        <v>336753.75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1.25">
      <c r="A42" s="4"/>
      <c r="B42" s="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2:255" ht="11.25">
      <c r="B43" s="11" t="s">
        <v>46</v>
      </c>
      <c r="C43" s="13">
        <f aca="true" t="shared" si="9" ref="C43:O43">SUM(C34:C42)</f>
        <v>1324530</v>
      </c>
      <c r="D43" s="13">
        <f t="shared" si="9"/>
        <v>1327982</v>
      </c>
      <c r="E43" s="13">
        <f t="shared" si="9"/>
        <v>1331771</v>
      </c>
      <c r="F43" s="13">
        <f t="shared" si="9"/>
        <v>1334756</v>
      </c>
      <c r="G43" s="13">
        <f t="shared" si="9"/>
        <v>1336270</v>
      </c>
      <c r="H43" s="13">
        <f t="shared" si="9"/>
        <v>1337520</v>
      </c>
      <c r="I43" s="13">
        <f t="shared" si="9"/>
        <v>1338093</v>
      </c>
      <c r="J43" s="13">
        <f t="shared" si="9"/>
        <v>1340442</v>
      </c>
      <c r="K43" s="13">
        <f t="shared" si="9"/>
        <v>1341209</v>
      </c>
      <c r="L43" s="13">
        <f t="shared" si="9"/>
        <v>1342953</v>
      </c>
      <c r="M43" s="13">
        <f t="shared" si="9"/>
        <v>1345325</v>
      </c>
      <c r="N43" s="13">
        <f t="shared" si="9"/>
        <v>1346399</v>
      </c>
      <c r="O43" s="13">
        <f t="shared" si="9"/>
        <v>1347594</v>
      </c>
      <c r="P43" s="13">
        <f>AVERAGE(D43:O43)</f>
        <v>1339192.8333333333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1.25">
      <c r="A44" s="4"/>
      <c r="B44" s="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1.25">
      <c r="A45" s="4">
        <v>62</v>
      </c>
      <c r="B45" s="11" t="str">
        <f aca="true" t="shared" si="10" ref="B45:B50">+B17</f>
        <v>San Lorenzo</v>
      </c>
      <c r="C45" s="12">
        <v>4403</v>
      </c>
      <c r="D45" s="12">
        <v>4278</v>
      </c>
      <c r="E45" s="12">
        <v>4291</v>
      </c>
      <c r="F45" s="12">
        <v>4317</v>
      </c>
      <c r="G45" s="12">
        <v>4140</v>
      </c>
      <c r="H45" s="12">
        <v>4180</v>
      </c>
      <c r="I45" s="12">
        <v>4192</v>
      </c>
      <c r="J45" s="12">
        <v>4200</v>
      </c>
      <c r="K45" s="12">
        <v>4211</v>
      </c>
      <c r="L45" s="12">
        <v>4089</v>
      </c>
      <c r="M45" s="12">
        <v>4133</v>
      </c>
      <c r="N45" s="12">
        <v>4157</v>
      </c>
      <c r="O45" s="12">
        <v>4150</v>
      </c>
      <c r="P45" s="13">
        <f aca="true" t="shared" si="11" ref="P45:P50">AVERAGE(D45:O45)</f>
        <v>4194.833333333333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1.25">
      <c r="A46" s="4">
        <v>63</v>
      </c>
      <c r="B46" s="11" t="str">
        <f t="shared" si="10"/>
        <v>Fusat Ltda.</v>
      </c>
      <c r="C46" s="12">
        <v>24782</v>
      </c>
      <c r="D46" s="12">
        <v>24891</v>
      </c>
      <c r="E46" s="12">
        <v>23800</v>
      </c>
      <c r="F46" s="12">
        <v>23757</v>
      </c>
      <c r="G46" s="12">
        <v>23661</v>
      </c>
      <c r="H46" s="12">
        <v>23558</v>
      </c>
      <c r="I46" s="12">
        <v>23389</v>
      </c>
      <c r="J46" s="12">
        <v>23296</v>
      </c>
      <c r="K46" s="12">
        <v>23197</v>
      </c>
      <c r="L46" s="12">
        <v>22994</v>
      </c>
      <c r="M46" s="12">
        <v>22944</v>
      </c>
      <c r="N46" s="12">
        <v>22457</v>
      </c>
      <c r="O46" s="12">
        <v>22373</v>
      </c>
      <c r="P46" s="13">
        <f t="shared" si="11"/>
        <v>23359.75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>
      <c r="A47" s="4">
        <v>65</v>
      </c>
      <c r="B47" s="11" t="str">
        <f t="shared" si="10"/>
        <v>Chuquicamata</v>
      </c>
      <c r="C47" s="12">
        <v>24698</v>
      </c>
      <c r="D47" s="12">
        <v>24465</v>
      </c>
      <c r="E47" s="12">
        <v>24542</v>
      </c>
      <c r="F47" s="12">
        <v>24802</v>
      </c>
      <c r="G47" s="12">
        <v>24249</v>
      </c>
      <c r="H47" s="12">
        <v>24597</v>
      </c>
      <c r="I47" s="12">
        <v>24632</v>
      </c>
      <c r="J47" s="12">
        <v>24834</v>
      </c>
      <c r="K47" s="12">
        <v>24136</v>
      </c>
      <c r="L47" s="12">
        <v>24093</v>
      </c>
      <c r="M47" s="12">
        <v>24533</v>
      </c>
      <c r="N47" s="12">
        <v>25041</v>
      </c>
      <c r="O47" s="12">
        <v>24521</v>
      </c>
      <c r="P47" s="13">
        <f t="shared" si="11"/>
        <v>24537.083333333332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>
        <v>68</v>
      </c>
      <c r="B48" s="11" t="str">
        <f t="shared" si="10"/>
        <v>Río Blanco</v>
      </c>
      <c r="C48" s="12">
        <v>4054</v>
      </c>
      <c r="D48" s="12">
        <v>4053</v>
      </c>
      <c r="E48" s="12">
        <v>3972</v>
      </c>
      <c r="F48" s="12">
        <v>3987</v>
      </c>
      <c r="G48" s="12">
        <v>4007</v>
      </c>
      <c r="H48" s="12">
        <v>4029</v>
      </c>
      <c r="I48" s="12">
        <v>4044</v>
      </c>
      <c r="J48" s="12">
        <v>4043</v>
      </c>
      <c r="K48" s="12">
        <v>4060</v>
      </c>
      <c r="L48" s="12">
        <v>4064</v>
      </c>
      <c r="M48" s="12">
        <v>4079</v>
      </c>
      <c r="N48" s="12">
        <v>4098</v>
      </c>
      <c r="O48" s="12">
        <v>4000</v>
      </c>
      <c r="P48" s="13">
        <f t="shared" si="11"/>
        <v>4036.3333333333335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1.25">
      <c r="A49" s="4">
        <v>76</v>
      </c>
      <c r="B49" s="11" t="str">
        <f t="shared" si="10"/>
        <v>Isapre Fundación</v>
      </c>
      <c r="C49" s="12">
        <v>12761</v>
      </c>
      <c r="D49" s="12">
        <v>12758</v>
      </c>
      <c r="E49" s="12">
        <v>12727</v>
      </c>
      <c r="F49" s="12">
        <v>12738</v>
      </c>
      <c r="G49" s="12">
        <v>12743</v>
      </c>
      <c r="H49" s="12">
        <v>12285</v>
      </c>
      <c r="I49" s="12">
        <v>12380</v>
      </c>
      <c r="J49" s="12">
        <v>12490</v>
      </c>
      <c r="K49" s="12">
        <v>12573</v>
      </c>
      <c r="L49" s="12">
        <v>12612</v>
      </c>
      <c r="M49" s="12">
        <v>12554</v>
      </c>
      <c r="N49" s="12">
        <v>12523</v>
      </c>
      <c r="O49" s="12">
        <v>12522</v>
      </c>
      <c r="P49" s="13">
        <f t="shared" si="11"/>
        <v>12575.416666666666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4">
        <v>94</v>
      </c>
      <c r="B50" s="11" t="str">
        <f t="shared" si="10"/>
        <v>Cruz del Norte</v>
      </c>
      <c r="C50" s="12">
        <v>3161</v>
      </c>
      <c r="D50" s="12">
        <v>3124</v>
      </c>
      <c r="E50" s="12">
        <v>3114</v>
      </c>
      <c r="F50" s="12">
        <v>3130</v>
      </c>
      <c r="G50" s="12">
        <v>3120</v>
      </c>
      <c r="H50" s="12">
        <v>3090</v>
      </c>
      <c r="I50" s="12">
        <v>2874</v>
      </c>
      <c r="J50" s="12">
        <v>2878</v>
      </c>
      <c r="K50" s="12">
        <v>2890</v>
      </c>
      <c r="L50" s="12">
        <v>2884</v>
      </c>
      <c r="M50" s="12">
        <v>2813</v>
      </c>
      <c r="N50" s="12">
        <v>2869</v>
      </c>
      <c r="O50" s="12">
        <v>2806</v>
      </c>
      <c r="P50" s="13">
        <f t="shared" si="11"/>
        <v>2966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/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1.25">
      <c r="A52" s="11"/>
      <c r="B52" s="11" t="s">
        <v>52</v>
      </c>
      <c r="C52" s="13">
        <f aca="true" t="shared" si="12" ref="C52:O52">SUM(C45:C50)</f>
        <v>73859</v>
      </c>
      <c r="D52" s="13">
        <f t="shared" si="12"/>
        <v>73569</v>
      </c>
      <c r="E52" s="13">
        <f t="shared" si="12"/>
        <v>72446</v>
      </c>
      <c r="F52" s="13">
        <f t="shared" si="12"/>
        <v>72731</v>
      </c>
      <c r="G52" s="13">
        <f t="shared" si="12"/>
        <v>71920</v>
      </c>
      <c r="H52" s="13">
        <f t="shared" si="12"/>
        <v>71739</v>
      </c>
      <c r="I52" s="13">
        <f t="shared" si="12"/>
        <v>71511</v>
      </c>
      <c r="J52" s="13">
        <f t="shared" si="12"/>
        <v>71741</v>
      </c>
      <c r="K52" s="13">
        <f t="shared" si="12"/>
        <v>71067</v>
      </c>
      <c r="L52" s="13">
        <f t="shared" si="12"/>
        <v>70736</v>
      </c>
      <c r="M52" s="13">
        <f t="shared" si="12"/>
        <v>71056</v>
      </c>
      <c r="N52" s="13">
        <f t="shared" si="12"/>
        <v>71145</v>
      </c>
      <c r="O52" s="13">
        <f t="shared" si="12"/>
        <v>70372</v>
      </c>
      <c r="P52" s="13">
        <f>AVERAGE(D52:O52)</f>
        <v>71669.41666666667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1.25">
      <c r="A53" s="4"/>
      <c r="B53" s="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2" thickBot="1">
      <c r="A54" s="18"/>
      <c r="B54" s="100" t="s">
        <v>53</v>
      </c>
      <c r="C54" s="19">
        <f aca="true" t="shared" si="13" ref="C54:O54">C43+C52</f>
        <v>1398389</v>
      </c>
      <c r="D54" s="19">
        <f t="shared" si="13"/>
        <v>1401551</v>
      </c>
      <c r="E54" s="19">
        <f t="shared" si="13"/>
        <v>1404217</v>
      </c>
      <c r="F54" s="19">
        <f t="shared" si="13"/>
        <v>1407487</v>
      </c>
      <c r="G54" s="19">
        <f t="shared" si="13"/>
        <v>1408190</v>
      </c>
      <c r="H54" s="19">
        <f t="shared" si="13"/>
        <v>1409259</v>
      </c>
      <c r="I54" s="19">
        <f t="shared" si="13"/>
        <v>1409604</v>
      </c>
      <c r="J54" s="19">
        <f t="shared" si="13"/>
        <v>1412183</v>
      </c>
      <c r="K54" s="19">
        <f t="shared" si="13"/>
        <v>1412276</v>
      </c>
      <c r="L54" s="19">
        <f t="shared" si="13"/>
        <v>1413689</v>
      </c>
      <c r="M54" s="19">
        <f t="shared" si="13"/>
        <v>1416381</v>
      </c>
      <c r="N54" s="19">
        <f t="shared" si="13"/>
        <v>1417544</v>
      </c>
      <c r="O54" s="19">
        <f t="shared" si="13"/>
        <v>1417966</v>
      </c>
      <c r="P54" s="20">
        <f>AVERAGE(D54:O54)</f>
        <v>1410862.25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2:255" ht="11.25">
      <c r="B55" s="11" t="str">
        <f>+B27</f>
        <v>Fuente: Superintendencia de Salud, Archivo Maestro de Beneficiarios.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3:255" ht="11.25">
      <c r="C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">
      <c r="A57" s="150" t="s">
        <v>234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255" ht="13.5">
      <c r="B58" s="151" t="s">
        <v>133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2:255" ht="13.5">
      <c r="B59" s="151" t="s">
        <v>250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2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20.25" customHeight="1">
      <c r="A61" s="108" t="s">
        <v>39</v>
      </c>
      <c r="B61" s="109" t="s">
        <v>40</v>
      </c>
      <c r="C61" s="110" t="str">
        <f>+C33</f>
        <v>Dic/06</v>
      </c>
      <c r="D61" s="111" t="s">
        <v>118</v>
      </c>
      <c r="E61" s="111" t="s">
        <v>119</v>
      </c>
      <c r="F61" s="111" t="s">
        <v>120</v>
      </c>
      <c r="G61" s="111" t="s">
        <v>121</v>
      </c>
      <c r="H61" s="111" t="s">
        <v>122</v>
      </c>
      <c r="I61" s="111" t="s">
        <v>123</v>
      </c>
      <c r="J61" s="111" t="s">
        <v>124</v>
      </c>
      <c r="K61" s="111" t="s">
        <v>125</v>
      </c>
      <c r="L61" s="111" t="s">
        <v>126</v>
      </c>
      <c r="M61" s="111" t="s">
        <v>127</v>
      </c>
      <c r="N61" s="111" t="s">
        <v>128</v>
      </c>
      <c r="O61" s="111" t="s">
        <v>129</v>
      </c>
      <c r="P61" s="111" t="s">
        <v>130</v>
      </c>
      <c r="Q61" s="4"/>
      <c r="R61" s="4"/>
      <c r="S61" s="22" t="s">
        <v>134</v>
      </c>
      <c r="T61" s="22" t="s">
        <v>135</v>
      </c>
      <c r="U61" s="22" t="s">
        <v>136</v>
      </c>
      <c r="V61" s="22" t="s">
        <v>137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1.25">
      <c r="A62" s="4">
        <v>67</v>
      </c>
      <c r="B62" s="11" t="str">
        <f aca="true" t="shared" si="14" ref="B62:B69">+B6</f>
        <v>Colmena Golden Cross</v>
      </c>
      <c r="C62" s="13">
        <f aca="true" t="shared" si="15" ref="C62:O62">C6+C34</f>
        <v>382854</v>
      </c>
      <c r="D62" s="13">
        <f t="shared" si="15"/>
        <v>385547</v>
      </c>
      <c r="E62" s="13">
        <f t="shared" si="15"/>
        <v>387012</v>
      </c>
      <c r="F62" s="13">
        <f t="shared" si="15"/>
        <v>388302</v>
      </c>
      <c r="G62" s="13">
        <f t="shared" si="15"/>
        <v>389194</v>
      </c>
      <c r="H62" s="13">
        <f t="shared" si="15"/>
        <v>391565</v>
      </c>
      <c r="I62" s="13">
        <f t="shared" si="15"/>
        <v>394020</v>
      </c>
      <c r="J62" s="13">
        <f t="shared" si="15"/>
        <v>396309</v>
      </c>
      <c r="K62" s="13">
        <f t="shared" si="15"/>
        <v>398130</v>
      </c>
      <c r="L62" s="13">
        <f t="shared" si="15"/>
        <v>401241</v>
      </c>
      <c r="M62" s="13">
        <f t="shared" si="15"/>
        <v>404462</v>
      </c>
      <c r="N62" s="13">
        <f t="shared" si="15"/>
        <v>407127</v>
      </c>
      <c r="O62" s="13">
        <f t="shared" si="15"/>
        <v>409201</v>
      </c>
      <c r="P62" s="13">
        <f aca="true" t="shared" si="16" ref="P62:P69">AVERAGE(D62:O62)</f>
        <v>396009.1666666667</v>
      </c>
      <c r="Q62" s="4"/>
      <c r="R62" s="4"/>
      <c r="S62" s="23">
        <f aca="true" t="shared" si="17" ref="S62:S69">AVERAGE(D62:F62)</f>
        <v>386953.6666666667</v>
      </c>
      <c r="T62" s="4">
        <f aca="true" t="shared" si="18" ref="T62:T69">AVERAGE(G62:I62)</f>
        <v>391593</v>
      </c>
      <c r="U62" s="4">
        <f aca="true" t="shared" si="19" ref="U62:U69">AVERAGE(J62:L62)</f>
        <v>398560</v>
      </c>
      <c r="V62" s="4">
        <f aca="true" t="shared" si="20" ref="V62:V69">AVERAGE(M62:O62)</f>
        <v>406930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1.25">
      <c r="A63" s="4">
        <v>70</v>
      </c>
      <c r="B63" s="11" t="str">
        <f t="shared" si="14"/>
        <v>Normédica</v>
      </c>
      <c r="C63" s="13">
        <f aca="true" t="shared" si="21" ref="C63:O63">C7+C35</f>
        <v>50364</v>
      </c>
      <c r="D63" s="13">
        <f t="shared" si="21"/>
        <v>50983</v>
      </c>
      <c r="E63" s="13">
        <f t="shared" si="21"/>
        <v>51110</v>
      </c>
      <c r="F63" s="13">
        <f t="shared" si="21"/>
        <v>56710</v>
      </c>
      <c r="G63" s="13">
        <f t="shared" si="21"/>
        <v>60259</v>
      </c>
      <c r="H63" s="13">
        <f t="shared" si="21"/>
        <v>59976</v>
      </c>
      <c r="I63" s="13">
        <f t="shared" si="21"/>
        <v>61276</v>
      </c>
      <c r="J63" s="13">
        <f t="shared" si="21"/>
        <v>61849</v>
      </c>
      <c r="K63" s="13">
        <f t="shared" si="21"/>
        <v>61577</v>
      </c>
      <c r="L63" s="13">
        <f t="shared" si="21"/>
        <v>62320</v>
      </c>
      <c r="M63" s="13">
        <f t="shared" si="21"/>
        <v>63130</v>
      </c>
      <c r="N63" s="13">
        <f t="shared" si="21"/>
        <v>63418</v>
      </c>
      <c r="O63" s="13">
        <f t="shared" si="21"/>
        <v>63930</v>
      </c>
      <c r="P63" s="13">
        <f t="shared" si="16"/>
        <v>59711.5</v>
      </c>
      <c r="Q63" s="4"/>
      <c r="R63" s="4"/>
      <c r="S63" s="23">
        <f t="shared" si="17"/>
        <v>52934.333333333336</v>
      </c>
      <c r="T63" s="4">
        <f t="shared" si="18"/>
        <v>60503.666666666664</v>
      </c>
      <c r="U63" s="4">
        <f t="shared" si="19"/>
        <v>61915.333333333336</v>
      </c>
      <c r="V63" s="4">
        <f t="shared" si="20"/>
        <v>63492.666666666664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1.25">
      <c r="A64" s="4">
        <v>78</v>
      </c>
      <c r="B64" s="11" t="str">
        <f t="shared" si="14"/>
        <v>ING Salud S.A.</v>
      </c>
      <c r="C64" s="13">
        <f aca="true" t="shared" si="22" ref="C64:O64">C8+C36</f>
        <v>525526</v>
      </c>
      <c r="D64" s="13">
        <f t="shared" si="22"/>
        <v>523714</v>
      </c>
      <c r="E64" s="13">
        <f t="shared" si="22"/>
        <v>522251</v>
      </c>
      <c r="F64" s="13">
        <f t="shared" si="22"/>
        <v>521575</v>
      </c>
      <c r="G64" s="13">
        <f t="shared" si="22"/>
        <v>520787</v>
      </c>
      <c r="H64" s="13">
        <f t="shared" si="22"/>
        <v>520917</v>
      </c>
      <c r="I64" s="13">
        <f t="shared" si="22"/>
        <v>521330</v>
      </c>
      <c r="J64" s="13">
        <f t="shared" si="22"/>
        <v>520325</v>
      </c>
      <c r="K64" s="13">
        <f t="shared" si="22"/>
        <v>519314</v>
      </c>
      <c r="L64" s="13">
        <f t="shared" si="22"/>
        <v>518407</v>
      </c>
      <c r="M64" s="13">
        <f t="shared" si="22"/>
        <v>518850</v>
      </c>
      <c r="N64" s="13">
        <f t="shared" si="22"/>
        <v>519166</v>
      </c>
      <c r="O64" s="13">
        <f t="shared" si="22"/>
        <v>520882</v>
      </c>
      <c r="P64" s="13">
        <f t="shared" si="16"/>
        <v>520626.5</v>
      </c>
      <c r="Q64" s="4"/>
      <c r="R64" s="4"/>
      <c r="S64" s="23">
        <f t="shared" si="17"/>
        <v>522513.3333333333</v>
      </c>
      <c r="T64" s="4">
        <f t="shared" si="18"/>
        <v>521011.3333333333</v>
      </c>
      <c r="U64" s="4">
        <f t="shared" si="19"/>
        <v>519348.6666666667</v>
      </c>
      <c r="V64" s="4">
        <f t="shared" si="20"/>
        <v>519632.6666666667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1.25">
      <c r="A65" s="4">
        <v>80</v>
      </c>
      <c r="B65" s="11" t="str">
        <f t="shared" si="14"/>
        <v>Vida Tres</v>
      </c>
      <c r="C65" s="13">
        <f aca="true" t="shared" si="23" ref="C65:O65">C9+C37</f>
        <v>140378</v>
      </c>
      <c r="D65" s="13">
        <f t="shared" si="23"/>
        <v>140783</v>
      </c>
      <c r="E65" s="13">
        <f t="shared" si="23"/>
        <v>140876</v>
      </c>
      <c r="F65" s="13">
        <f t="shared" si="23"/>
        <v>141541</v>
      </c>
      <c r="G65" s="13">
        <f t="shared" si="23"/>
        <v>141488</v>
      </c>
      <c r="H65" s="13">
        <f t="shared" si="23"/>
        <v>141330</v>
      </c>
      <c r="I65" s="13">
        <f t="shared" si="23"/>
        <v>141241</v>
      </c>
      <c r="J65" s="13">
        <f t="shared" si="23"/>
        <v>140826</v>
      </c>
      <c r="K65" s="13">
        <f t="shared" si="23"/>
        <v>140437</v>
      </c>
      <c r="L65" s="13">
        <f t="shared" si="23"/>
        <v>139518</v>
      </c>
      <c r="M65" s="13">
        <f t="shared" si="23"/>
        <v>138657</v>
      </c>
      <c r="N65" s="13">
        <f t="shared" si="23"/>
        <v>138193</v>
      </c>
      <c r="O65" s="13">
        <f t="shared" si="23"/>
        <v>137794</v>
      </c>
      <c r="P65" s="13">
        <f t="shared" si="16"/>
        <v>140223.66666666666</v>
      </c>
      <c r="Q65" s="4"/>
      <c r="R65" s="4"/>
      <c r="S65" s="23">
        <f t="shared" si="17"/>
        <v>141066.66666666666</v>
      </c>
      <c r="T65" s="4">
        <f t="shared" si="18"/>
        <v>141353</v>
      </c>
      <c r="U65" s="4">
        <f t="shared" si="19"/>
        <v>140260.33333333334</v>
      </c>
      <c r="V65" s="4">
        <f t="shared" si="20"/>
        <v>138214.66666666666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1.25">
      <c r="A66" s="4">
        <v>81</v>
      </c>
      <c r="B66" s="11" t="str">
        <f t="shared" si="14"/>
        <v>Ferrosalud</v>
      </c>
      <c r="C66" s="13">
        <f aca="true" t="shared" si="24" ref="C66:O66">C10+C38</f>
        <v>22013</v>
      </c>
      <c r="D66" s="13">
        <f t="shared" si="24"/>
        <v>22328</v>
      </c>
      <c r="E66" s="13">
        <f t="shared" si="24"/>
        <v>22597</v>
      </c>
      <c r="F66" s="13">
        <f t="shared" si="24"/>
        <v>22891</v>
      </c>
      <c r="G66" s="13">
        <f t="shared" si="24"/>
        <v>23000</v>
      </c>
      <c r="H66" s="13">
        <f t="shared" si="24"/>
        <v>23308</v>
      </c>
      <c r="I66" s="13">
        <f t="shared" si="24"/>
        <v>23630</v>
      </c>
      <c r="J66" s="13">
        <f t="shared" si="24"/>
        <v>23982</v>
      </c>
      <c r="K66" s="13">
        <f t="shared" si="24"/>
        <v>23983</v>
      </c>
      <c r="L66" s="13">
        <f t="shared" si="24"/>
        <v>24026</v>
      </c>
      <c r="M66" s="13">
        <f t="shared" si="24"/>
        <v>24257</v>
      </c>
      <c r="N66" s="13">
        <f t="shared" si="24"/>
        <v>24252</v>
      </c>
      <c r="O66" s="13">
        <f t="shared" si="24"/>
        <v>24297</v>
      </c>
      <c r="P66" s="13">
        <f>AVERAGE(D66:O66)</f>
        <v>23545.916666666668</v>
      </c>
      <c r="Q66" s="4"/>
      <c r="R66" s="4"/>
      <c r="S66" s="23">
        <f>AVERAGE(D66:F66)</f>
        <v>22605.333333333332</v>
      </c>
      <c r="T66" s="4">
        <f>AVERAGE(G66:I66)</f>
        <v>23312.666666666668</v>
      </c>
      <c r="U66" s="4">
        <f>AVERAGE(J66:L66)</f>
        <v>23997</v>
      </c>
      <c r="V66" s="4">
        <f>AVERAGE(M66:O66)</f>
        <v>24268.666666666668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1.25">
      <c r="A67" s="4">
        <v>88</v>
      </c>
      <c r="B67" s="11" t="str">
        <f t="shared" si="14"/>
        <v>Mas Vida</v>
      </c>
      <c r="C67" s="13">
        <f aca="true" t="shared" si="25" ref="C67:O67">C11+C39</f>
        <v>214910</v>
      </c>
      <c r="D67" s="13">
        <f t="shared" si="25"/>
        <v>217241</v>
      </c>
      <c r="E67" s="13">
        <f t="shared" si="25"/>
        <v>218782</v>
      </c>
      <c r="F67" s="13">
        <f t="shared" si="25"/>
        <v>221036</v>
      </c>
      <c r="G67" s="13">
        <f t="shared" si="25"/>
        <v>222720</v>
      </c>
      <c r="H67" s="13">
        <f t="shared" si="25"/>
        <v>225396</v>
      </c>
      <c r="I67" s="13">
        <f t="shared" si="25"/>
        <v>228219</v>
      </c>
      <c r="J67" s="13">
        <f t="shared" si="25"/>
        <v>232500</v>
      </c>
      <c r="K67" s="13">
        <f t="shared" si="25"/>
        <v>236333</v>
      </c>
      <c r="L67" s="13">
        <f t="shared" si="25"/>
        <v>241704</v>
      </c>
      <c r="M67" s="13">
        <f t="shared" si="25"/>
        <v>247248</v>
      </c>
      <c r="N67" s="13">
        <f t="shared" si="25"/>
        <v>249938</v>
      </c>
      <c r="O67" s="13">
        <f t="shared" si="25"/>
        <v>252916</v>
      </c>
      <c r="P67" s="13">
        <f t="shared" si="16"/>
        <v>232836.08333333334</v>
      </c>
      <c r="Q67" s="4"/>
      <c r="R67" s="4"/>
      <c r="S67" s="23">
        <f t="shared" si="17"/>
        <v>219019.66666666666</v>
      </c>
      <c r="T67" s="4">
        <f t="shared" si="18"/>
        <v>225445</v>
      </c>
      <c r="U67" s="4">
        <f t="shared" si="19"/>
        <v>236845.66666666666</v>
      </c>
      <c r="V67" s="4">
        <f t="shared" si="20"/>
        <v>250034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1.25">
      <c r="A68" s="4">
        <v>99</v>
      </c>
      <c r="B68" s="11" t="str">
        <f t="shared" si="14"/>
        <v>Isapre Banmédica</v>
      </c>
      <c r="C68" s="13">
        <f aca="true" t="shared" si="26" ref="C68:O68">C12+C40</f>
        <v>626013</v>
      </c>
      <c r="D68" s="13">
        <f t="shared" si="26"/>
        <v>629221</v>
      </c>
      <c r="E68" s="13">
        <f t="shared" si="26"/>
        <v>628337</v>
      </c>
      <c r="F68" s="13">
        <f t="shared" si="26"/>
        <v>633221</v>
      </c>
      <c r="G68" s="13">
        <f t="shared" si="26"/>
        <v>629013</v>
      </c>
      <c r="H68" s="13">
        <f t="shared" si="26"/>
        <v>628509</v>
      </c>
      <c r="I68" s="13">
        <f t="shared" si="26"/>
        <v>625679</v>
      </c>
      <c r="J68" s="13">
        <f t="shared" si="26"/>
        <v>624721</v>
      </c>
      <c r="K68" s="13">
        <f t="shared" si="26"/>
        <v>624311</v>
      </c>
      <c r="L68" s="13">
        <f t="shared" si="26"/>
        <v>622315</v>
      </c>
      <c r="M68" s="13">
        <f t="shared" si="26"/>
        <v>619202</v>
      </c>
      <c r="N68" s="13">
        <f t="shared" si="26"/>
        <v>614061</v>
      </c>
      <c r="O68" s="13">
        <f t="shared" si="26"/>
        <v>608623</v>
      </c>
      <c r="P68" s="13">
        <f t="shared" si="16"/>
        <v>623934.4166666666</v>
      </c>
      <c r="Q68" s="4"/>
      <c r="R68" s="4"/>
      <c r="S68" s="23">
        <f t="shared" si="17"/>
        <v>630259.6666666666</v>
      </c>
      <c r="T68" s="4">
        <f t="shared" si="18"/>
        <v>627733.6666666666</v>
      </c>
      <c r="U68" s="4">
        <f t="shared" si="19"/>
        <v>623782.3333333334</v>
      </c>
      <c r="V68" s="4">
        <f t="shared" si="20"/>
        <v>613962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1.25">
      <c r="A69" s="4">
        <v>107</v>
      </c>
      <c r="B69" s="11" t="str">
        <f t="shared" si="14"/>
        <v>Consalud S.A.</v>
      </c>
      <c r="C69" s="13">
        <f aca="true" t="shared" si="27" ref="C69:O69">C13+C41</f>
        <v>601555</v>
      </c>
      <c r="D69" s="13">
        <f t="shared" si="27"/>
        <v>604935</v>
      </c>
      <c r="E69" s="13">
        <f t="shared" si="27"/>
        <v>613659</v>
      </c>
      <c r="F69" s="13">
        <f t="shared" si="27"/>
        <v>611294</v>
      </c>
      <c r="G69" s="13">
        <f t="shared" si="27"/>
        <v>612381</v>
      </c>
      <c r="H69" s="13">
        <f t="shared" si="27"/>
        <v>616303</v>
      </c>
      <c r="I69" s="13">
        <f t="shared" si="27"/>
        <v>620013</v>
      </c>
      <c r="J69" s="13">
        <f t="shared" si="27"/>
        <v>624522</v>
      </c>
      <c r="K69" s="13">
        <f t="shared" si="27"/>
        <v>629503</v>
      </c>
      <c r="L69" s="13">
        <f t="shared" si="27"/>
        <v>632489</v>
      </c>
      <c r="M69" s="13">
        <f t="shared" si="27"/>
        <v>636350</v>
      </c>
      <c r="N69" s="13">
        <f t="shared" si="27"/>
        <v>638786</v>
      </c>
      <c r="O69" s="13">
        <f t="shared" si="27"/>
        <v>643006</v>
      </c>
      <c r="P69" s="13">
        <f t="shared" si="16"/>
        <v>623603.4166666666</v>
      </c>
      <c r="Q69" s="4"/>
      <c r="R69" s="4"/>
      <c r="S69" s="23">
        <f t="shared" si="17"/>
        <v>609962.6666666666</v>
      </c>
      <c r="T69" s="4">
        <f t="shared" si="18"/>
        <v>616232.3333333334</v>
      </c>
      <c r="U69" s="4">
        <f t="shared" si="19"/>
        <v>628838</v>
      </c>
      <c r="V69" s="4">
        <f t="shared" si="20"/>
        <v>639380.6666666666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1.25">
      <c r="A70" s="4"/>
      <c r="B70" s="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2:255" ht="11.25">
      <c r="B71" s="11" t="s">
        <v>46</v>
      </c>
      <c r="C71" s="13">
        <f aca="true" t="shared" si="28" ref="C71:O71">SUM(C62:C70)</f>
        <v>2563613</v>
      </c>
      <c r="D71" s="13">
        <f t="shared" si="28"/>
        <v>2574752</v>
      </c>
      <c r="E71" s="13">
        <f t="shared" si="28"/>
        <v>2584624</v>
      </c>
      <c r="F71" s="13">
        <f t="shared" si="28"/>
        <v>2596570</v>
      </c>
      <c r="G71" s="13">
        <f t="shared" si="28"/>
        <v>2598842</v>
      </c>
      <c r="H71" s="13">
        <f t="shared" si="28"/>
        <v>2607304</v>
      </c>
      <c r="I71" s="13">
        <f t="shared" si="28"/>
        <v>2615408</v>
      </c>
      <c r="J71" s="13">
        <f t="shared" si="28"/>
        <v>2625034</v>
      </c>
      <c r="K71" s="13">
        <f t="shared" si="28"/>
        <v>2633588</v>
      </c>
      <c r="L71" s="13">
        <f t="shared" si="28"/>
        <v>2642020</v>
      </c>
      <c r="M71" s="13">
        <f t="shared" si="28"/>
        <v>2652156</v>
      </c>
      <c r="N71" s="13">
        <f t="shared" si="28"/>
        <v>2654941</v>
      </c>
      <c r="O71" s="13">
        <f t="shared" si="28"/>
        <v>2660649</v>
      </c>
      <c r="P71" s="13">
        <f>AVERAGE(D71:O71)</f>
        <v>2620490.6666666665</v>
      </c>
      <c r="Q71" s="4"/>
      <c r="R71" s="4"/>
      <c r="S71" s="23">
        <f>AVERAGE(D71:F71)</f>
        <v>2585315.3333333335</v>
      </c>
      <c r="T71" s="4">
        <f>AVERAGE(G71:I71)</f>
        <v>2607184.6666666665</v>
      </c>
      <c r="U71" s="4">
        <f>AVERAGE(J71:L71)</f>
        <v>2633547.3333333335</v>
      </c>
      <c r="V71" s="4">
        <f>AVERAGE(M71:O71)</f>
        <v>2655915.3333333335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1.25">
      <c r="A72" s="4"/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1.25">
      <c r="A73" s="4">
        <v>62</v>
      </c>
      <c r="B73" s="11" t="str">
        <f aca="true" t="shared" si="29" ref="B73:B78">+B17</f>
        <v>San Lorenzo</v>
      </c>
      <c r="C73" s="13">
        <f aca="true" t="shared" si="30" ref="C73:O73">C17+C45</f>
        <v>6363</v>
      </c>
      <c r="D73" s="13">
        <f t="shared" si="30"/>
        <v>6233</v>
      </c>
      <c r="E73" s="13">
        <f t="shared" si="30"/>
        <v>6245</v>
      </c>
      <c r="F73" s="13">
        <f t="shared" si="30"/>
        <v>6264</v>
      </c>
      <c r="G73" s="13">
        <f t="shared" si="30"/>
        <v>6078</v>
      </c>
      <c r="H73" s="13">
        <f t="shared" si="30"/>
        <v>6109</v>
      </c>
      <c r="I73" s="13">
        <f t="shared" si="30"/>
        <v>6113</v>
      </c>
      <c r="J73" s="13">
        <f t="shared" si="30"/>
        <v>6117</v>
      </c>
      <c r="K73" s="13">
        <f t="shared" si="30"/>
        <v>6128</v>
      </c>
      <c r="L73" s="13">
        <f t="shared" si="30"/>
        <v>6004</v>
      </c>
      <c r="M73" s="13">
        <f t="shared" si="30"/>
        <v>6045</v>
      </c>
      <c r="N73" s="13">
        <f t="shared" si="30"/>
        <v>6069</v>
      </c>
      <c r="O73" s="13">
        <f t="shared" si="30"/>
        <v>6053</v>
      </c>
      <c r="P73" s="13">
        <f aca="true" t="shared" si="31" ref="P73:P78">AVERAGE(D73:O73)</f>
        <v>6121.5</v>
      </c>
      <c r="Q73" s="4"/>
      <c r="R73" s="4"/>
      <c r="S73" s="23">
        <f aca="true" t="shared" si="32" ref="S73:S78">AVERAGE(D73:F73)</f>
        <v>6247.333333333333</v>
      </c>
      <c r="T73" s="4">
        <f aca="true" t="shared" si="33" ref="T73:T78">AVERAGE(G73:I73)</f>
        <v>6100</v>
      </c>
      <c r="U73" s="4">
        <f aca="true" t="shared" si="34" ref="U73:U78">AVERAGE(J73:L73)</f>
        <v>6083</v>
      </c>
      <c r="V73" s="4">
        <f aca="true" t="shared" si="35" ref="V73:V78">AVERAGE(M73:O73)</f>
        <v>6055.666666666667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1.25">
      <c r="A74" s="4">
        <v>63</v>
      </c>
      <c r="B74" s="11" t="str">
        <f t="shared" si="29"/>
        <v>Fusat Ltda.</v>
      </c>
      <c r="C74" s="13">
        <f aca="true" t="shared" si="36" ref="C74:O74">C18+C46</f>
        <v>42170</v>
      </c>
      <c r="D74" s="13">
        <f t="shared" si="36"/>
        <v>42024</v>
      </c>
      <c r="E74" s="13">
        <f t="shared" si="36"/>
        <v>40824</v>
      </c>
      <c r="F74" s="13">
        <f t="shared" si="36"/>
        <v>40644</v>
      </c>
      <c r="G74" s="13">
        <f t="shared" si="36"/>
        <v>40424</v>
      </c>
      <c r="H74" s="13">
        <f t="shared" si="36"/>
        <v>40090</v>
      </c>
      <c r="I74" s="13">
        <f t="shared" si="36"/>
        <v>39740</v>
      </c>
      <c r="J74" s="13">
        <f t="shared" si="36"/>
        <v>39413</v>
      </c>
      <c r="K74" s="13">
        <f t="shared" si="36"/>
        <v>39183</v>
      </c>
      <c r="L74" s="13">
        <f t="shared" si="36"/>
        <v>38888</v>
      </c>
      <c r="M74" s="13">
        <f t="shared" si="36"/>
        <v>38700</v>
      </c>
      <c r="N74" s="13">
        <f t="shared" si="36"/>
        <v>38134</v>
      </c>
      <c r="O74" s="13">
        <f t="shared" si="36"/>
        <v>37911</v>
      </c>
      <c r="P74" s="13">
        <f t="shared" si="31"/>
        <v>39664.583333333336</v>
      </c>
      <c r="Q74" s="4"/>
      <c r="R74" s="4"/>
      <c r="S74" s="23">
        <f t="shared" si="32"/>
        <v>41164</v>
      </c>
      <c r="T74" s="4">
        <f t="shared" si="33"/>
        <v>40084.666666666664</v>
      </c>
      <c r="U74" s="4">
        <f t="shared" si="34"/>
        <v>39161.333333333336</v>
      </c>
      <c r="V74" s="4">
        <f t="shared" si="35"/>
        <v>38248.333333333336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1.25">
      <c r="A75" s="4">
        <v>65</v>
      </c>
      <c r="B75" s="11" t="str">
        <f t="shared" si="29"/>
        <v>Chuquicamata</v>
      </c>
      <c r="C75" s="13">
        <f aca="true" t="shared" si="37" ref="C75:O75">C19+C47</f>
        <v>36341</v>
      </c>
      <c r="D75" s="13">
        <f t="shared" si="37"/>
        <v>36160</v>
      </c>
      <c r="E75" s="13">
        <f t="shared" si="37"/>
        <v>36221</v>
      </c>
      <c r="F75" s="13">
        <f t="shared" si="37"/>
        <v>36529</v>
      </c>
      <c r="G75" s="13">
        <f t="shared" si="37"/>
        <v>35997</v>
      </c>
      <c r="H75" s="13">
        <f t="shared" si="37"/>
        <v>36366</v>
      </c>
      <c r="I75" s="13">
        <f t="shared" si="37"/>
        <v>36421</v>
      </c>
      <c r="J75" s="13">
        <f t="shared" si="37"/>
        <v>36651</v>
      </c>
      <c r="K75" s="13">
        <f t="shared" si="37"/>
        <v>35957</v>
      </c>
      <c r="L75" s="13">
        <f t="shared" si="37"/>
        <v>35957</v>
      </c>
      <c r="M75" s="13">
        <f t="shared" si="37"/>
        <v>36431</v>
      </c>
      <c r="N75" s="13">
        <f t="shared" si="37"/>
        <v>36960</v>
      </c>
      <c r="O75" s="13">
        <f t="shared" si="37"/>
        <v>36450</v>
      </c>
      <c r="P75" s="13">
        <f t="shared" si="31"/>
        <v>36341.666666666664</v>
      </c>
      <c r="Q75" s="4"/>
      <c r="R75" s="4"/>
      <c r="S75" s="23">
        <f t="shared" si="32"/>
        <v>36303.333333333336</v>
      </c>
      <c r="T75" s="4">
        <f t="shared" si="33"/>
        <v>36261.333333333336</v>
      </c>
      <c r="U75" s="4">
        <f t="shared" si="34"/>
        <v>36188.333333333336</v>
      </c>
      <c r="V75" s="4">
        <f t="shared" si="35"/>
        <v>36613.666666666664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1.25">
      <c r="A76" s="4">
        <v>68</v>
      </c>
      <c r="B76" s="11" t="str">
        <f t="shared" si="29"/>
        <v>Río Blanco</v>
      </c>
      <c r="C76" s="13">
        <f aca="true" t="shared" si="38" ref="C76:O76">C20+C48</f>
        <v>5902</v>
      </c>
      <c r="D76" s="13">
        <f t="shared" si="38"/>
        <v>5902</v>
      </c>
      <c r="E76" s="13">
        <f t="shared" si="38"/>
        <v>5825</v>
      </c>
      <c r="F76" s="13">
        <f t="shared" si="38"/>
        <v>5840</v>
      </c>
      <c r="G76" s="13">
        <f t="shared" si="38"/>
        <v>5866</v>
      </c>
      <c r="H76" s="13">
        <f t="shared" si="38"/>
        <v>5886</v>
      </c>
      <c r="I76" s="13">
        <f t="shared" si="38"/>
        <v>5907</v>
      </c>
      <c r="J76" s="13">
        <f t="shared" si="38"/>
        <v>5908</v>
      </c>
      <c r="K76" s="13">
        <f t="shared" si="38"/>
        <v>5929</v>
      </c>
      <c r="L76" s="13">
        <f t="shared" si="38"/>
        <v>5923</v>
      </c>
      <c r="M76" s="13">
        <f t="shared" si="38"/>
        <v>5950</v>
      </c>
      <c r="N76" s="13">
        <f t="shared" si="38"/>
        <v>5977</v>
      </c>
      <c r="O76" s="13">
        <f t="shared" si="38"/>
        <v>5886</v>
      </c>
      <c r="P76" s="13">
        <f t="shared" si="31"/>
        <v>5899.916666666667</v>
      </c>
      <c r="Q76" s="4"/>
      <c r="R76" s="4"/>
      <c r="S76" s="23">
        <f t="shared" si="32"/>
        <v>5855.666666666667</v>
      </c>
      <c r="T76" s="4">
        <f t="shared" si="33"/>
        <v>5886.333333333333</v>
      </c>
      <c r="U76" s="4">
        <f t="shared" si="34"/>
        <v>5920</v>
      </c>
      <c r="V76" s="4">
        <f t="shared" si="35"/>
        <v>5937.666666666667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1.25">
      <c r="A77" s="4">
        <v>76</v>
      </c>
      <c r="B77" s="11" t="str">
        <f t="shared" si="29"/>
        <v>Isapre Fundación</v>
      </c>
      <c r="C77" s="13">
        <f aca="true" t="shared" si="39" ref="C77:O77">C21+C49</f>
        <v>25527</v>
      </c>
      <c r="D77" s="13">
        <f t="shared" si="39"/>
        <v>25540</v>
      </c>
      <c r="E77" s="13">
        <f t="shared" si="39"/>
        <v>25511</v>
      </c>
      <c r="F77" s="13">
        <f t="shared" si="39"/>
        <v>25551</v>
      </c>
      <c r="G77" s="13">
        <f t="shared" si="39"/>
        <v>25604</v>
      </c>
      <c r="H77" s="13">
        <f t="shared" si="39"/>
        <v>25190</v>
      </c>
      <c r="I77" s="13">
        <f t="shared" si="39"/>
        <v>25334</v>
      </c>
      <c r="J77" s="13">
        <f t="shared" si="39"/>
        <v>25493</v>
      </c>
      <c r="K77" s="13">
        <f t="shared" si="39"/>
        <v>25616</v>
      </c>
      <c r="L77" s="13">
        <f t="shared" si="39"/>
        <v>25687</v>
      </c>
      <c r="M77" s="13">
        <f t="shared" si="39"/>
        <v>25684</v>
      </c>
      <c r="N77" s="13">
        <f t="shared" si="39"/>
        <v>25689</v>
      </c>
      <c r="O77" s="13">
        <f t="shared" si="39"/>
        <v>25741</v>
      </c>
      <c r="P77" s="13">
        <f t="shared" si="31"/>
        <v>25553.333333333332</v>
      </c>
      <c r="Q77" s="4"/>
      <c r="R77" s="4"/>
      <c r="S77" s="23">
        <f t="shared" si="32"/>
        <v>25534</v>
      </c>
      <c r="T77" s="4">
        <f t="shared" si="33"/>
        <v>25376</v>
      </c>
      <c r="U77" s="4">
        <f t="shared" si="34"/>
        <v>25598.666666666668</v>
      </c>
      <c r="V77" s="4">
        <f t="shared" si="35"/>
        <v>25704.666666666668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1.25">
      <c r="A78" s="4">
        <v>94</v>
      </c>
      <c r="B78" s="11" t="str">
        <f t="shared" si="29"/>
        <v>Cruz del Norte</v>
      </c>
      <c r="C78" s="13">
        <f aca="true" t="shared" si="40" ref="C78:O78">C22+C50</f>
        <v>4638</v>
      </c>
      <c r="D78" s="13">
        <f t="shared" si="40"/>
        <v>4597</v>
      </c>
      <c r="E78" s="13">
        <f t="shared" si="40"/>
        <v>4577</v>
      </c>
      <c r="F78" s="13">
        <f t="shared" si="40"/>
        <v>4589</v>
      </c>
      <c r="G78" s="13">
        <f t="shared" si="40"/>
        <v>4577</v>
      </c>
      <c r="H78" s="13">
        <f t="shared" si="40"/>
        <v>4548</v>
      </c>
      <c r="I78" s="13">
        <f t="shared" si="40"/>
        <v>4332</v>
      </c>
      <c r="J78" s="13">
        <f t="shared" si="40"/>
        <v>4329</v>
      </c>
      <c r="K78" s="13">
        <f t="shared" si="40"/>
        <v>4335</v>
      </c>
      <c r="L78" s="13">
        <f t="shared" si="40"/>
        <v>4323</v>
      </c>
      <c r="M78" s="13">
        <f t="shared" si="40"/>
        <v>4246</v>
      </c>
      <c r="N78" s="13">
        <f t="shared" si="40"/>
        <v>4291</v>
      </c>
      <c r="O78" s="13">
        <f t="shared" si="40"/>
        <v>4222</v>
      </c>
      <c r="P78" s="13">
        <f t="shared" si="31"/>
        <v>4413.833333333333</v>
      </c>
      <c r="Q78" s="4"/>
      <c r="R78" s="4"/>
      <c r="S78" s="23">
        <f t="shared" si="32"/>
        <v>4587.666666666667</v>
      </c>
      <c r="T78" s="4">
        <f t="shared" si="33"/>
        <v>4485.666666666667</v>
      </c>
      <c r="U78" s="4">
        <f t="shared" si="34"/>
        <v>4329</v>
      </c>
      <c r="V78" s="4">
        <f t="shared" si="35"/>
        <v>4253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1.25">
      <c r="A79" s="4"/>
      <c r="B79" s="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1.25">
      <c r="A80" s="11"/>
      <c r="B80" s="11" t="s">
        <v>52</v>
      </c>
      <c r="C80" s="13">
        <f aca="true" t="shared" si="41" ref="C80:O80">SUM(C73:C78)</f>
        <v>120941</v>
      </c>
      <c r="D80" s="13">
        <f t="shared" si="41"/>
        <v>120456</v>
      </c>
      <c r="E80" s="13">
        <f t="shared" si="41"/>
        <v>119203</v>
      </c>
      <c r="F80" s="13">
        <f t="shared" si="41"/>
        <v>119417</v>
      </c>
      <c r="G80" s="13">
        <f t="shared" si="41"/>
        <v>118546</v>
      </c>
      <c r="H80" s="13">
        <f t="shared" si="41"/>
        <v>118189</v>
      </c>
      <c r="I80" s="13">
        <f t="shared" si="41"/>
        <v>117847</v>
      </c>
      <c r="J80" s="13">
        <f t="shared" si="41"/>
        <v>117911</v>
      </c>
      <c r="K80" s="13">
        <f t="shared" si="41"/>
        <v>117148</v>
      </c>
      <c r="L80" s="13">
        <f t="shared" si="41"/>
        <v>116782</v>
      </c>
      <c r="M80" s="13">
        <f t="shared" si="41"/>
        <v>117056</v>
      </c>
      <c r="N80" s="13">
        <f t="shared" si="41"/>
        <v>117120</v>
      </c>
      <c r="O80" s="13">
        <f t="shared" si="41"/>
        <v>116263</v>
      </c>
      <c r="P80" s="13">
        <f>AVERAGE(D80:O80)</f>
        <v>117994.83333333333</v>
      </c>
      <c r="Q80" s="4"/>
      <c r="R80" s="4"/>
      <c r="S80" s="23">
        <f>AVERAGE(D80:F80)</f>
        <v>119692</v>
      </c>
      <c r="T80" s="4">
        <f>AVERAGE(G80:I80)</f>
        <v>118194</v>
      </c>
      <c r="U80" s="4">
        <f>AVERAGE(J80:L80)</f>
        <v>117280.33333333333</v>
      </c>
      <c r="V80" s="4">
        <f>AVERAGE(M80:O80)</f>
        <v>116813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1.25">
      <c r="A81" s="4"/>
      <c r="B81" s="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2" thickBot="1">
      <c r="A82" s="18"/>
      <c r="B82" s="100" t="s">
        <v>53</v>
      </c>
      <c r="C82" s="19">
        <f aca="true" t="shared" si="42" ref="C82:O82">C71+C80</f>
        <v>2684554</v>
      </c>
      <c r="D82" s="19">
        <f t="shared" si="42"/>
        <v>2695208</v>
      </c>
      <c r="E82" s="19">
        <f t="shared" si="42"/>
        <v>2703827</v>
      </c>
      <c r="F82" s="19">
        <f t="shared" si="42"/>
        <v>2715987</v>
      </c>
      <c r="G82" s="19">
        <f t="shared" si="42"/>
        <v>2717388</v>
      </c>
      <c r="H82" s="19">
        <f t="shared" si="42"/>
        <v>2725493</v>
      </c>
      <c r="I82" s="19">
        <f t="shared" si="42"/>
        <v>2733255</v>
      </c>
      <c r="J82" s="19">
        <f t="shared" si="42"/>
        <v>2742945</v>
      </c>
      <c r="K82" s="19">
        <f t="shared" si="42"/>
        <v>2750736</v>
      </c>
      <c r="L82" s="19">
        <f t="shared" si="42"/>
        <v>2758802</v>
      </c>
      <c r="M82" s="19">
        <f t="shared" si="42"/>
        <v>2769212</v>
      </c>
      <c r="N82" s="19">
        <f t="shared" si="42"/>
        <v>2772061</v>
      </c>
      <c r="O82" s="19">
        <f t="shared" si="42"/>
        <v>2776912</v>
      </c>
      <c r="P82" s="20">
        <f>AVERAGE(D82:O82)</f>
        <v>2738485.5</v>
      </c>
      <c r="Q82" s="4"/>
      <c r="R82" s="4"/>
      <c r="S82" s="23">
        <f>AVERAGE(D82:F82)</f>
        <v>2705007.3333333335</v>
      </c>
      <c r="T82" s="4">
        <f>AVERAGE(G82:I82)</f>
        <v>2725378.6666666665</v>
      </c>
      <c r="U82" s="4">
        <f>AVERAGE(J82:L82)</f>
        <v>2750827.6666666665</v>
      </c>
      <c r="V82" s="4">
        <f>AVERAGE(M82:O82)</f>
        <v>2772728.3333333335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2:255" ht="11.25">
      <c r="B83" s="11" t="str">
        <f>+B27</f>
        <v>Fuente: Superintendencia de Salud, Archivo Maestro de Beneficiarios.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3:255" ht="11.25">
      <c r="C84" s="1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16" ht="15">
      <c r="A85" s="150" t="s">
        <v>234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</row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</sheetData>
  <mergeCells count="10">
    <mergeCell ref="A85:P85"/>
    <mergeCell ref="A1:P1"/>
    <mergeCell ref="A29:P29"/>
    <mergeCell ref="A57:P57"/>
    <mergeCell ref="B58:P58"/>
    <mergeCell ref="B59:P59"/>
    <mergeCell ref="B2:P2"/>
    <mergeCell ref="B3:P3"/>
    <mergeCell ref="B30:P30"/>
    <mergeCell ref="B31:P31"/>
  </mergeCells>
  <hyperlinks>
    <hyperlink ref="A1" location="Indice!A1" display="Volver"/>
    <hyperlink ref="A29" location="Indice!A1" display="Volver"/>
    <hyperlink ref="A57" location="Indice!A1" display="Volver"/>
    <hyperlink ref="A85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3"/>
  <sheetViews>
    <sheetView showGridLines="0" workbookViewId="0" topLeftCell="A1">
      <selection activeCell="A1" sqref="A1:K1"/>
    </sheetView>
  </sheetViews>
  <sheetFormatPr defaultColWidth="6.796875" defaultRowHeight="15" zeroHeight="1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16384" width="0" style="1" hidden="1" customWidth="1"/>
  </cols>
  <sheetData>
    <row r="1" spans="1:11" ht="15">
      <c r="A1" s="150" t="s">
        <v>234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2:30" ht="13.5">
      <c r="B2" s="151" t="s">
        <v>171</v>
      </c>
      <c r="C2" s="151"/>
      <c r="D2" s="151"/>
      <c r="E2" s="151"/>
      <c r="F2" s="151"/>
      <c r="G2" s="151"/>
      <c r="H2" s="151"/>
      <c r="I2" s="151"/>
      <c r="J2" s="151"/>
      <c r="K2" s="151"/>
      <c r="L2" s="21"/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3.5">
      <c r="B3" s="151" t="s">
        <v>172</v>
      </c>
      <c r="C3" s="151"/>
      <c r="D3" s="151"/>
      <c r="E3" s="151"/>
      <c r="F3" s="151"/>
      <c r="G3" s="151"/>
      <c r="H3" s="151"/>
      <c r="I3" s="151"/>
      <c r="J3" s="151"/>
      <c r="K3" s="151"/>
      <c r="L3" s="21"/>
      <c r="M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3.5">
      <c r="B4" s="151" t="s">
        <v>173</v>
      </c>
      <c r="C4" s="151"/>
      <c r="D4" s="151"/>
      <c r="E4" s="151"/>
      <c r="F4" s="151"/>
      <c r="G4" s="151"/>
      <c r="H4" s="151"/>
      <c r="I4" s="151"/>
      <c r="J4" s="151"/>
      <c r="K4" s="151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" thickBo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1.25">
      <c r="A6" s="112" t="s">
        <v>1</v>
      </c>
      <c r="B6" s="112" t="s">
        <v>1</v>
      </c>
      <c r="C6" s="113" t="s">
        <v>174</v>
      </c>
      <c r="D6" s="113"/>
      <c r="E6" s="113"/>
      <c r="F6" s="113"/>
      <c r="G6" s="114"/>
      <c r="H6" s="113" t="s">
        <v>175</v>
      </c>
      <c r="I6" s="113"/>
      <c r="J6" s="113"/>
      <c r="K6" s="113"/>
      <c r="L6" s="21"/>
      <c r="M6" s="21"/>
      <c r="N6" s="21"/>
      <c r="O6" s="93"/>
      <c r="P6" s="93"/>
      <c r="Q6" s="93"/>
      <c r="R6" s="9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1.25">
      <c r="A7" s="115"/>
      <c r="B7" s="115"/>
      <c r="C7" s="116" t="str">
        <f>+'Cartera vigente por mes'!O5</f>
        <v>Dic.</v>
      </c>
      <c r="D7" s="116" t="str">
        <f>+C7</f>
        <v>Dic.</v>
      </c>
      <c r="E7" s="117" t="s">
        <v>176</v>
      </c>
      <c r="F7" s="117"/>
      <c r="G7" s="118" t="s">
        <v>1</v>
      </c>
      <c r="H7" s="116" t="str">
        <f>+C7</f>
        <v>Dic.</v>
      </c>
      <c r="I7" s="116" t="str">
        <f>+D7</f>
        <v>Dic.</v>
      </c>
      <c r="J7" s="117" t="s">
        <v>176</v>
      </c>
      <c r="K7" s="117"/>
      <c r="L7" s="47" t="s">
        <v>1</v>
      </c>
      <c r="M7" s="93"/>
      <c r="N7" s="93"/>
      <c r="O7" s="94"/>
      <c r="P7" s="94"/>
      <c r="Q7" s="94"/>
      <c r="R7" s="9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1.25">
      <c r="A8" s="119" t="s">
        <v>39</v>
      </c>
      <c r="B8" s="120" t="s">
        <v>40</v>
      </c>
      <c r="C8" s="121">
        <v>2006</v>
      </c>
      <c r="D8" s="121">
        <v>2007</v>
      </c>
      <c r="E8" s="121" t="s">
        <v>235</v>
      </c>
      <c r="F8" s="121" t="s">
        <v>236</v>
      </c>
      <c r="G8" s="122"/>
      <c r="H8" s="121">
        <f>+C8</f>
        <v>2006</v>
      </c>
      <c r="I8" s="121">
        <f>+D8</f>
        <v>2007</v>
      </c>
      <c r="J8" s="121" t="str">
        <f>+E8</f>
        <v>Número</v>
      </c>
      <c r="K8" s="121" t="str">
        <f>+F8</f>
        <v>Porcentaje</v>
      </c>
      <c r="L8" s="21"/>
      <c r="M8" s="21"/>
      <c r="N8" s="21"/>
      <c r="O8" s="94"/>
      <c r="P8" s="94"/>
      <c r="Q8" s="94"/>
      <c r="R8" s="94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1.25">
      <c r="A9" s="8" t="s">
        <v>177</v>
      </c>
      <c r="B9" s="11" t="str">
        <f>+'Cartera vigente por mes'!B6</f>
        <v>Colmena Golden Cross</v>
      </c>
      <c r="C9" s="12">
        <f>+'Cartera vigente por mes'!C6</f>
        <v>181870</v>
      </c>
      <c r="D9" s="23">
        <f>+'Cartera vigente por mes'!O6</f>
        <v>200049</v>
      </c>
      <c r="E9" s="26">
        <f aca="true" t="shared" si="0" ref="E9:E16">D9-C9</f>
        <v>18179</v>
      </c>
      <c r="F9" s="82">
        <f aca="true" t="shared" si="1" ref="F9:F16">E9/C9</f>
        <v>0.09995601253642712</v>
      </c>
      <c r="G9" s="26"/>
      <c r="H9" s="23">
        <f>+'Cartera vigente por mes'!C62</f>
        <v>382854</v>
      </c>
      <c r="I9" s="23">
        <f>+'Cartera vigente por mes'!O62</f>
        <v>409201</v>
      </c>
      <c r="J9" s="26">
        <f aca="true" t="shared" si="2" ref="J9:J16">I9-H9</f>
        <v>26347</v>
      </c>
      <c r="K9" s="82">
        <f aca="true" t="shared" si="3" ref="K9:K16">J9/H9</f>
        <v>0.06881735596336985</v>
      </c>
      <c r="L9" s="4"/>
      <c r="M9" s="55">
        <f aca="true" t="shared" si="4" ref="M9:M16">+I9/D9</f>
        <v>2.0455038515563686</v>
      </c>
      <c r="N9" s="21"/>
      <c r="O9" s="95"/>
      <c r="P9" s="95"/>
      <c r="Q9" s="95"/>
      <c r="R9" s="9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1.25">
      <c r="A10" s="8" t="s">
        <v>178</v>
      </c>
      <c r="B10" s="11" t="str">
        <f>+'Cartera vigente por mes'!B7</f>
        <v>Normédica</v>
      </c>
      <c r="C10" s="12">
        <f>+'Cartera vigente por mes'!C7</f>
        <v>21137</v>
      </c>
      <c r="D10" s="23">
        <f>+'Cartera vigente por mes'!O7</f>
        <v>25761</v>
      </c>
      <c r="E10" s="26">
        <f t="shared" si="0"/>
        <v>4624</v>
      </c>
      <c r="F10" s="82">
        <f t="shared" si="1"/>
        <v>0.2187633060510006</v>
      </c>
      <c r="G10" s="26"/>
      <c r="H10" s="23">
        <f>+'Cartera vigente por mes'!C63</f>
        <v>50364</v>
      </c>
      <c r="I10" s="23">
        <f>+'Cartera vigente por mes'!O63</f>
        <v>63930</v>
      </c>
      <c r="J10" s="26">
        <f t="shared" si="2"/>
        <v>13566</v>
      </c>
      <c r="K10" s="82">
        <f t="shared" si="3"/>
        <v>0.2693590659995235</v>
      </c>
      <c r="L10" s="4"/>
      <c r="M10" s="55">
        <f t="shared" si="4"/>
        <v>2.4816583207173633</v>
      </c>
      <c r="N10" s="21"/>
      <c r="O10" s="95"/>
      <c r="P10" s="95"/>
      <c r="Q10" s="95"/>
      <c r="R10" s="9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1.25">
      <c r="A11" s="8" t="s">
        <v>179</v>
      </c>
      <c r="B11" s="11" t="str">
        <f>+'Cartera vigente por mes'!B8</f>
        <v>ING Salud S.A.</v>
      </c>
      <c r="C11" s="12">
        <f>+'Cartera vigente por mes'!C8</f>
        <v>259018</v>
      </c>
      <c r="D11" s="23">
        <f>+'Cartera vigente por mes'!O8</f>
        <v>263767</v>
      </c>
      <c r="E11" s="26">
        <f t="shared" si="0"/>
        <v>4749</v>
      </c>
      <c r="F11" s="82">
        <f t="shared" si="1"/>
        <v>0.018334633114300936</v>
      </c>
      <c r="G11" s="26"/>
      <c r="H11" s="23">
        <f>+'Cartera vigente por mes'!C64</f>
        <v>525526</v>
      </c>
      <c r="I11" s="23">
        <f>+'Cartera vigente por mes'!O64</f>
        <v>520882</v>
      </c>
      <c r="J11" s="26">
        <f t="shared" si="2"/>
        <v>-4644</v>
      </c>
      <c r="K11" s="82">
        <f t="shared" si="3"/>
        <v>-0.008836860593005865</v>
      </c>
      <c r="L11" s="4"/>
      <c r="M11" s="55">
        <f t="shared" si="4"/>
        <v>1.974780772424147</v>
      </c>
      <c r="N11" s="21"/>
      <c r="O11" s="95"/>
      <c r="P11" s="95"/>
      <c r="Q11" s="95"/>
      <c r="R11" s="9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1.25">
      <c r="A12" s="8" t="s">
        <v>180</v>
      </c>
      <c r="B12" s="11" t="str">
        <f>+'Cartera vigente por mes'!B9</f>
        <v>Vida Tres</v>
      </c>
      <c r="C12" s="12">
        <f>+'Cartera vigente por mes'!C9</f>
        <v>70415</v>
      </c>
      <c r="D12" s="23">
        <f>+'Cartera vigente por mes'!O9</f>
        <v>69887</v>
      </c>
      <c r="E12" s="26">
        <f t="shared" si="0"/>
        <v>-528</v>
      </c>
      <c r="F12" s="82">
        <f t="shared" si="1"/>
        <v>-0.007498402329049208</v>
      </c>
      <c r="G12" s="26"/>
      <c r="H12" s="23">
        <f>+'Cartera vigente por mes'!C65</f>
        <v>140378</v>
      </c>
      <c r="I12" s="23">
        <f>+'Cartera vigente por mes'!O65</f>
        <v>137794</v>
      </c>
      <c r="J12" s="26">
        <f t="shared" si="2"/>
        <v>-2584</v>
      </c>
      <c r="K12" s="82">
        <f t="shared" si="3"/>
        <v>-0.018407442761686304</v>
      </c>
      <c r="L12" s="4"/>
      <c r="M12" s="55">
        <f t="shared" si="4"/>
        <v>1.9716685506603517</v>
      </c>
      <c r="N12" s="21"/>
      <c r="O12" s="95"/>
      <c r="P12" s="95"/>
      <c r="Q12" s="95"/>
      <c r="R12" s="9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1.25">
      <c r="A13" s="8">
        <v>81</v>
      </c>
      <c r="B13" s="11" t="str">
        <f>+'Cartera vigente por mes'!B10</f>
        <v>Ferrosalud</v>
      </c>
      <c r="C13" s="12">
        <f>+'Cartera vigente por mes'!C10</f>
        <v>10739</v>
      </c>
      <c r="D13" s="23">
        <f>+'Cartera vigente por mes'!O10</f>
        <v>12407</v>
      </c>
      <c r="E13" s="26">
        <f>D13-C13</f>
        <v>1668</v>
      </c>
      <c r="F13" s="82">
        <f>E13/C13</f>
        <v>0.15532172455535898</v>
      </c>
      <c r="G13" s="26"/>
      <c r="H13" s="23">
        <f>+'Cartera vigente por mes'!C66</f>
        <v>22013</v>
      </c>
      <c r="I13" s="23">
        <f>+'Cartera vigente por mes'!O66</f>
        <v>24297</v>
      </c>
      <c r="J13" s="26">
        <f>I13-H13</f>
        <v>2284</v>
      </c>
      <c r="K13" s="82">
        <f>J13/H13</f>
        <v>0.10375687093989915</v>
      </c>
      <c r="L13" s="4"/>
      <c r="M13" s="55">
        <f>+I13/D13</f>
        <v>1.958329975014105</v>
      </c>
      <c r="N13" s="4"/>
      <c r="O13" s="95"/>
      <c r="P13" s="95"/>
      <c r="Q13" s="95"/>
      <c r="R13" s="9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>
      <c r="A14" s="8" t="s">
        <v>181</v>
      </c>
      <c r="B14" s="11" t="str">
        <f>+'Cartera vigente por mes'!B11</f>
        <v>Mas Vida</v>
      </c>
      <c r="C14" s="12">
        <f>+'Cartera vigente por mes'!C11</f>
        <v>105894</v>
      </c>
      <c r="D14" s="23">
        <f>+'Cartera vigente por mes'!O11</f>
        <v>127126</v>
      </c>
      <c r="E14" s="26">
        <f t="shared" si="0"/>
        <v>21232</v>
      </c>
      <c r="F14" s="82">
        <f t="shared" si="1"/>
        <v>0.20050238918163446</v>
      </c>
      <c r="G14" s="26"/>
      <c r="H14" s="23">
        <f>+'Cartera vigente por mes'!C67</f>
        <v>214910</v>
      </c>
      <c r="I14" s="23">
        <f>+'Cartera vigente por mes'!O67</f>
        <v>252916</v>
      </c>
      <c r="J14" s="26">
        <f t="shared" si="2"/>
        <v>38006</v>
      </c>
      <c r="K14" s="82">
        <f t="shared" si="3"/>
        <v>0.1768461216323112</v>
      </c>
      <c r="L14" s="4"/>
      <c r="M14" s="55">
        <f t="shared" si="4"/>
        <v>1.9894907414690937</v>
      </c>
      <c r="N14" s="21"/>
      <c r="O14" s="95"/>
      <c r="P14" s="95"/>
      <c r="Q14" s="95"/>
      <c r="R14" s="9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1.25">
      <c r="A15" s="8" t="s">
        <v>182</v>
      </c>
      <c r="B15" s="11" t="str">
        <f>+'Cartera vigente por mes'!B12</f>
        <v>Isapre Banmédica</v>
      </c>
      <c r="C15" s="12">
        <f>+'Cartera vigente por mes'!C12</f>
        <v>322852</v>
      </c>
      <c r="D15" s="23">
        <f>+'Cartera vigente por mes'!O12</f>
        <v>311304</v>
      </c>
      <c r="E15" s="26">
        <f t="shared" si="0"/>
        <v>-11548</v>
      </c>
      <c r="F15" s="82">
        <f t="shared" si="1"/>
        <v>-0.035768711360003966</v>
      </c>
      <c r="G15" s="26"/>
      <c r="H15" s="23">
        <f>+'Cartera vigente por mes'!C68</f>
        <v>626013</v>
      </c>
      <c r="I15" s="23">
        <f>+'Cartera vigente por mes'!O68</f>
        <v>608623</v>
      </c>
      <c r="J15" s="26">
        <f t="shared" si="2"/>
        <v>-17390</v>
      </c>
      <c r="K15" s="82">
        <f t="shared" si="3"/>
        <v>-0.02777897583596507</v>
      </c>
      <c r="L15" s="4"/>
      <c r="M15" s="55">
        <f t="shared" si="4"/>
        <v>1.9550760671240974</v>
      </c>
      <c r="N15" s="21"/>
      <c r="O15" s="95"/>
      <c r="P15" s="95"/>
      <c r="Q15" s="95"/>
      <c r="R15" s="9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1.25">
      <c r="A16" s="8">
        <v>107</v>
      </c>
      <c r="B16" s="11" t="str">
        <f>+'Cartera vigente por mes'!B13</f>
        <v>Consalud S.A.</v>
      </c>
      <c r="C16" s="12">
        <f>+'Cartera vigente por mes'!C13</f>
        <v>267158</v>
      </c>
      <c r="D16" s="23">
        <f>+'Cartera vigente por mes'!O13</f>
        <v>302754</v>
      </c>
      <c r="E16" s="26">
        <f t="shared" si="0"/>
        <v>35596</v>
      </c>
      <c r="F16" s="82">
        <f t="shared" si="1"/>
        <v>0.13323950620980843</v>
      </c>
      <c r="G16" s="26"/>
      <c r="H16" s="23">
        <f>+'Cartera vigente por mes'!C69</f>
        <v>601555</v>
      </c>
      <c r="I16" s="23">
        <f>+'Cartera vigente por mes'!O69</f>
        <v>643006</v>
      </c>
      <c r="J16" s="26">
        <f t="shared" si="2"/>
        <v>41451</v>
      </c>
      <c r="K16" s="82">
        <f t="shared" si="3"/>
        <v>0.06890641753455627</v>
      </c>
      <c r="L16" s="4"/>
      <c r="M16" s="55">
        <f t="shared" si="4"/>
        <v>2.123856332203703</v>
      </c>
      <c r="N16" s="21"/>
      <c r="O16" s="95"/>
      <c r="P16" s="95"/>
      <c r="Q16" s="95"/>
      <c r="R16" s="9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1.25">
      <c r="A17" s="4"/>
      <c r="B17" s="4"/>
      <c r="C17" s="35"/>
      <c r="D17" s="35"/>
      <c r="E17" s="35"/>
      <c r="F17" s="96"/>
      <c r="G17" s="26"/>
      <c r="H17" s="26"/>
      <c r="I17" s="26"/>
      <c r="J17" s="26"/>
      <c r="K17" s="83"/>
      <c r="L17" s="4"/>
      <c r="M17" s="55"/>
      <c r="N17" s="4"/>
      <c r="O17" s="95"/>
      <c r="P17" s="95"/>
      <c r="Q17" s="95"/>
      <c r="R17" s="9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1.25">
      <c r="B18" s="11" t="s">
        <v>46</v>
      </c>
      <c r="C18" s="26">
        <f>SUM(C9:C17)</f>
        <v>1239083</v>
      </c>
      <c r="D18" s="26">
        <f>SUM(D9:D17)</f>
        <v>1313055</v>
      </c>
      <c r="E18" s="26">
        <f>SUM(E9:E17)</f>
        <v>73972</v>
      </c>
      <c r="F18" s="82">
        <f>E18/C18</f>
        <v>0.05969898707350516</v>
      </c>
      <c r="G18" s="26"/>
      <c r="H18" s="26">
        <f>SUM(H9:H17)</f>
        <v>2563613</v>
      </c>
      <c r="I18" s="26">
        <f>SUM(I9:I17)</f>
        <v>2660649</v>
      </c>
      <c r="J18" s="26">
        <f>SUM(J9:J17)</f>
        <v>97036</v>
      </c>
      <c r="K18" s="82">
        <f>J18/H18</f>
        <v>0.037851266942397314</v>
      </c>
      <c r="L18" s="4"/>
      <c r="M18" s="55">
        <f>+I18/D18</f>
        <v>2.026304305607914</v>
      </c>
      <c r="N18" s="4"/>
      <c r="O18" s="95"/>
      <c r="P18" s="95"/>
      <c r="Q18" s="95"/>
      <c r="R18" s="9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1.25">
      <c r="A19" s="4"/>
      <c r="B19" s="4"/>
      <c r="C19" s="35"/>
      <c r="D19" s="35"/>
      <c r="E19" s="35"/>
      <c r="F19" s="96"/>
      <c r="G19" s="26"/>
      <c r="H19" s="26"/>
      <c r="I19" s="26"/>
      <c r="J19" s="26"/>
      <c r="K19" s="83"/>
      <c r="L19" s="4"/>
      <c r="M19" s="55"/>
      <c r="N19" s="4"/>
      <c r="O19" s="95"/>
      <c r="P19" s="95"/>
      <c r="Q19" s="95"/>
      <c r="R19" s="9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1.25">
      <c r="A20" s="8">
        <v>62</v>
      </c>
      <c r="B20" s="11" t="str">
        <f>+'Cartera vigente por mes'!B17</f>
        <v>San Lorenzo</v>
      </c>
      <c r="C20" s="12">
        <f>+'Cartera vigente por mes'!C17</f>
        <v>1960</v>
      </c>
      <c r="D20" s="23">
        <f>+'Cartera vigente por mes'!O17</f>
        <v>1903</v>
      </c>
      <c r="E20" s="26">
        <f aca="true" t="shared" si="5" ref="E20:E25">D20-C20</f>
        <v>-57</v>
      </c>
      <c r="F20" s="82">
        <f aca="true" t="shared" si="6" ref="F20:F25">E20/C20</f>
        <v>-0.029081632653061223</v>
      </c>
      <c r="G20" s="26"/>
      <c r="H20" s="23">
        <f>+'Cartera vigente por mes'!C73</f>
        <v>6363</v>
      </c>
      <c r="I20" s="23">
        <f>+'Cartera vigente por mes'!O73</f>
        <v>6053</v>
      </c>
      <c r="J20" s="26">
        <f aca="true" t="shared" si="7" ref="J20:J25">I20-H20</f>
        <v>-310</v>
      </c>
      <c r="K20" s="82">
        <f aca="true" t="shared" si="8" ref="K20:K25">J20/H20</f>
        <v>-0.04871915763004872</v>
      </c>
      <c r="L20" s="4"/>
      <c r="M20" s="55">
        <f aca="true" t="shared" si="9" ref="M20:M25">+I20/D20</f>
        <v>3.180767209668944</v>
      </c>
      <c r="N20" s="4"/>
      <c r="O20" s="95"/>
      <c r="P20" s="95"/>
      <c r="Q20" s="95"/>
      <c r="R20" s="9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1.25">
      <c r="A21" s="8">
        <v>63</v>
      </c>
      <c r="B21" s="11" t="str">
        <f>+'Cartera vigente por mes'!B18</f>
        <v>Fusat Ltda.</v>
      </c>
      <c r="C21" s="12">
        <f>+'Cartera vigente por mes'!C18</f>
        <v>17388</v>
      </c>
      <c r="D21" s="23">
        <f>+'Cartera vigente por mes'!O18</f>
        <v>15538</v>
      </c>
      <c r="E21" s="26">
        <f t="shared" si="5"/>
        <v>-1850</v>
      </c>
      <c r="F21" s="82">
        <f t="shared" si="6"/>
        <v>-0.10639521509086726</v>
      </c>
      <c r="G21" s="26"/>
      <c r="H21" s="23">
        <f>+'Cartera vigente por mes'!C74</f>
        <v>42170</v>
      </c>
      <c r="I21" s="23">
        <f>+'Cartera vigente por mes'!O74</f>
        <v>37911</v>
      </c>
      <c r="J21" s="26">
        <f t="shared" si="7"/>
        <v>-4259</v>
      </c>
      <c r="K21" s="82">
        <f t="shared" si="8"/>
        <v>-0.10099596869812663</v>
      </c>
      <c r="L21" s="4"/>
      <c r="M21" s="55">
        <f t="shared" si="9"/>
        <v>2.4398893036426825</v>
      </c>
      <c r="N21" s="4"/>
      <c r="O21" s="95"/>
      <c r="P21" s="95"/>
      <c r="Q21" s="95"/>
      <c r="R21" s="9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1.25">
      <c r="A22" s="8">
        <v>65</v>
      </c>
      <c r="B22" s="11" t="str">
        <f>+'Cartera vigente por mes'!B19</f>
        <v>Chuquicamata</v>
      </c>
      <c r="C22" s="12">
        <f>+'Cartera vigente por mes'!C19</f>
        <v>11643</v>
      </c>
      <c r="D22" s="23">
        <f>+'Cartera vigente por mes'!O19</f>
        <v>11929</v>
      </c>
      <c r="E22" s="26">
        <f t="shared" si="5"/>
        <v>286</v>
      </c>
      <c r="F22" s="82">
        <f t="shared" si="6"/>
        <v>0.024564115777720517</v>
      </c>
      <c r="G22" s="26"/>
      <c r="H22" s="23">
        <f>+'Cartera vigente por mes'!C75</f>
        <v>36341</v>
      </c>
      <c r="I22" s="23">
        <f>+'Cartera vigente por mes'!O75</f>
        <v>36450</v>
      </c>
      <c r="J22" s="26">
        <f t="shared" si="7"/>
        <v>109</v>
      </c>
      <c r="K22" s="82">
        <f t="shared" si="8"/>
        <v>0.0029993671060234996</v>
      </c>
      <c r="L22" s="4"/>
      <c r="M22" s="55">
        <f t="shared" si="9"/>
        <v>3.0555788414787495</v>
      </c>
      <c r="N22" s="4"/>
      <c r="O22" s="95"/>
      <c r="P22" s="95"/>
      <c r="Q22" s="95"/>
      <c r="R22" s="9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1.25">
      <c r="A23" s="8">
        <v>68</v>
      </c>
      <c r="B23" s="11" t="str">
        <f>+'Cartera vigente por mes'!B20</f>
        <v>Río Blanco</v>
      </c>
      <c r="C23" s="12">
        <f>+'Cartera vigente por mes'!C20</f>
        <v>1848</v>
      </c>
      <c r="D23" s="23">
        <f>+'Cartera vigente por mes'!O20</f>
        <v>1886</v>
      </c>
      <c r="E23" s="26">
        <f t="shared" si="5"/>
        <v>38</v>
      </c>
      <c r="F23" s="82">
        <f t="shared" si="6"/>
        <v>0.020562770562770564</v>
      </c>
      <c r="G23" s="26"/>
      <c r="H23" s="23">
        <f>+'Cartera vigente por mes'!C76</f>
        <v>5902</v>
      </c>
      <c r="I23" s="23">
        <f>+'Cartera vigente por mes'!O76</f>
        <v>5886</v>
      </c>
      <c r="J23" s="26">
        <f t="shared" si="7"/>
        <v>-16</v>
      </c>
      <c r="K23" s="82">
        <f t="shared" si="8"/>
        <v>-0.0027109454422229754</v>
      </c>
      <c r="L23" s="4"/>
      <c r="M23" s="55">
        <f t="shared" si="9"/>
        <v>3.1208907741251326</v>
      </c>
      <c r="N23" s="4"/>
      <c r="O23" s="95"/>
      <c r="P23" s="95"/>
      <c r="Q23" s="95"/>
      <c r="R23" s="9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1.25">
      <c r="A24" s="8">
        <v>76</v>
      </c>
      <c r="B24" s="11" t="str">
        <f>+'Cartera vigente por mes'!B21</f>
        <v>Isapre Fundación</v>
      </c>
      <c r="C24" s="12">
        <f>+'Cartera vigente por mes'!C21</f>
        <v>12766</v>
      </c>
      <c r="D24" s="23">
        <f>+'Cartera vigente por mes'!O21</f>
        <v>13219</v>
      </c>
      <c r="E24" s="26">
        <f t="shared" si="5"/>
        <v>453</v>
      </c>
      <c r="F24" s="82">
        <f t="shared" si="6"/>
        <v>0.03548488171706094</v>
      </c>
      <c r="G24" s="26"/>
      <c r="H24" s="23">
        <f>+'Cartera vigente por mes'!C77</f>
        <v>25527</v>
      </c>
      <c r="I24" s="23">
        <f>+'Cartera vigente por mes'!O77</f>
        <v>25741</v>
      </c>
      <c r="J24" s="26">
        <f t="shared" si="7"/>
        <v>214</v>
      </c>
      <c r="K24" s="82">
        <f t="shared" si="8"/>
        <v>0.008383280448152937</v>
      </c>
      <c r="L24" s="4"/>
      <c r="M24" s="55">
        <f t="shared" si="9"/>
        <v>1.9472728648157955</v>
      </c>
      <c r="N24" s="4"/>
      <c r="O24" s="95"/>
      <c r="P24" s="95"/>
      <c r="Q24" s="95"/>
      <c r="R24" s="9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1.25">
      <c r="A25" s="8">
        <v>94</v>
      </c>
      <c r="B25" s="11" t="str">
        <f>+'Cartera vigente por mes'!B22</f>
        <v>Cruz del Norte</v>
      </c>
      <c r="C25" s="12">
        <f>+'Cartera vigente por mes'!C22</f>
        <v>1477</v>
      </c>
      <c r="D25" s="23">
        <f>+'Cartera vigente por mes'!O22</f>
        <v>1416</v>
      </c>
      <c r="E25" s="26">
        <f t="shared" si="5"/>
        <v>-61</v>
      </c>
      <c r="F25" s="82">
        <f t="shared" si="6"/>
        <v>-0.04129993229519296</v>
      </c>
      <c r="G25" s="26"/>
      <c r="H25" s="23">
        <f>+'Cartera vigente por mes'!C78</f>
        <v>4638</v>
      </c>
      <c r="I25" s="23">
        <f>+'Cartera vigente por mes'!O78</f>
        <v>4222</v>
      </c>
      <c r="J25" s="26">
        <f t="shared" si="7"/>
        <v>-416</v>
      </c>
      <c r="K25" s="82">
        <f t="shared" si="8"/>
        <v>-0.08969383354894352</v>
      </c>
      <c r="L25" s="4"/>
      <c r="M25" s="55">
        <f t="shared" si="9"/>
        <v>2.981638418079096</v>
      </c>
      <c r="N25" s="4"/>
      <c r="O25" s="95"/>
      <c r="P25" s="95"/>
      <c r="Q25" s="95"/>
      <c r="R25" s="9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1.25">
      <c r="A26" s="4"/>
      <c r="B26" s="4"/>
      <c r="C26" s="35"/>
      <c r="D26" s="35"/>
      <c r="E26" s="35"/>
      <c r="F26" s="96"/>
      <c r="G26" s="26"/>
      <c r="H26" s="26"/>
      <c r="I26" s="26"/>
      <c r="J26" s="26"/>
      <c r="K26" s="83"/>
      <c r="L26" s="21"/>
      <c r="M26" s="55"/>
      <c r="N26" s="21"/>
      <c r="O26" s="95"/>
      <c r="P26" s="95"/>
      <c r="Q26" s="95"/>
      <c r="R26" s="9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1.25">
      <c r="A27" s="11"/>
      <c r="B27" s="11" t="s">
        <v>52</v>
      </c>
      <c r="C27" s="26">
        <f>SUM(C20:C25)</f>
        <v>47082</v>
      </c>
      <c r="D27" s="26">
        <f>SUM(D20:D25)</f>
        <v>45891</v>
      </c>
      <c r="E27" s="26">
        <f>SUM(E20:E25)</f>
        <v>-1191</v>
      </c>
      <c r="F27" s="82">
        <f>E27/C27</f>
        <v>-0.025296291576398625</v>
      </c>
      <c r="G27" s="26"/>
      <c r="H27" s="26">
        <f>SUM(H20:H25)</f>
        <v>120941</v>
      </c>
      <c r="I27" s="26">
        <f>SUM(I20:I25)</f>
        <v>116263</v>
      </c>
      <c r="J27" s="26">
        <f>SUM(J20:J25)</f>
        <v>-4678</v>
      </c>
      <c r="K27" s="82">
        <f>J27/H27</f>
        <v>-0.03868001752920846</v>
      </c>
      <c r="L27" s="21"/>
      <c r="M27" s="55">
        <f>+I27/D27</f>
        <v>2.5334597197707613</v>
      </c>
      <c r="N27" s="21"/>
      <c r="O27" s="95"/>
      <c r="P27" s="95"/>
      <c r="Q27" s="95"/>
      <c r="R27" s="9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1.25">
      <c r="A28" s="4"/>
      <c r="B28" s="4"/>
      <c r="C28" s="35"/>
      <c r="D28" s="35"/>
      <c r="E28" s="35"/>
      <c r="F28" s="96"/>
      <c r="G28" s="26"/>
      <c r="H28" s="26"/>
      <c r="I28" s="26"/>
      <c r="J28" s="26"/>
      <c r="K28" s="83"/>
      <c r="L28" s="21"/>
      <c r="M28" s="55"/>
      <c r="N28" s="21"/>
      <c r="O28" s="95"/>
      <c r="P28" s="95"/>
      <c r="Q28" s="95"/>
      <c r="R28" s="9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" thickBot="1">
      <c r="A29" s="15"/>
      <c r="B29" s="100" t="s">
        <v>53</v>
      </c>
      <c r="C29" s="26">
        <f>C18+C27</f>
        <v>1286165</v>
      </c>
      <c r="D29" s="26">
        <f>D18+D27</f>
        <v>1358946</v>
      </c>
      <c r="E29" s="26">
        <f>E18+E27</f>
        <v>72781</v>
      </c>
      <c r="F29" s="82">
        <f>E29/C29</f>
        <v>0.0565876073443143</v>
      </c>
      <c r="G29" s="26"/>
      <c r="H29" s="26">
        <f>H18+H27</f>
        <v>2684554</v>
      </c>
      <c r="I29" s="26">
        <f>I18+I27</f>
        <v>2776912</v>
      </c>
      <c r="J29" s="26">
        <f>J18+J27</f>
        <v>92358</v>
      </c>
      <c r="K29" s="82">
        <f>J29/H29</f>
        <v>0.034403480056650004</v>
      </c>
      <c r="L29" s="21"/>
      <c r="M29" s="55">
        <f>+I29/D29</f>
        <v>2.0434307176296924</v>
      </c>
      <c r="N29" s="21"/>
      <c r="O29" s="95"/>
      <c r="P29" s="95"/>
      <c r="Q29" s="95"/>
      <c r="R29" s="9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1.25">
      <c r="A30" s="97"/>
      <c r="B30" s="11" t="str">
        <f>+'Cartera vigente por mes'!B27</f>
        <v>Fuente: Superintendencia de Salud, Archivo Maestro de Beneficiarios.</v>
      </c>
      <c r="C30" s="97"/>
      <c r="D30" s="97"/>
      <c r="E30" s="97"/>
      <c r="F30" s="98"/>
      <c r="G30" s="92"/>
      <c r="H30" s="92"/>
      <c r="I30" s="92"/>
      <c r="J30" s="92"/>
      <c r="K30" s="9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7:30" ht="11.25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11" ht="15">
      <c r="A32" s="150" t="s">
        <v>234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spans="2:11" ht="11.25"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ht="11.25"/>
    <row r="35" ht="11.25"/>
    <row r="36" ht="11.25"/>
    <row r="37" ht="11.25"/>
    <row r="38" ht="11.25"/>
  </sheetData>
  <mergeCells count="6">
    <mergeCell ref="A1:K1"/>
    <mergeCell ref="A32:K32"/>
    <mergeCell ref="B33:K33"/>
    <mergeCell ref="B2:K2"/>
    <mergeCell ref="B3:K3"/>
    <mergeCell ref="B4:K4"/>
  </mergeCells>
  <hyperlinks>
    <hyperlink ref="A1" location="Indice!A1" display="Volver"/>
    <hyperlink ref="A3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5"/>
  <sheetViews>
    <sheetView showGridLines="0" workbookViewId="0" topLeftCell="A1">
      <selection activeCell="A1" sqref="A1:V1"/>
    </sheetView>
  </sheetViews>
  <sheetFormatPr defaultColWidth="6.796875" defaultRowHeight="15" zeroHeight="1"/>
  <cols>
    <col min="1" max="1" width="3.59765625" style="1" bestFit="1" customWidth="1"/>
    <col min="2" max="2" width="18.3984375" style="1" customWidth="1"/>
    <col min="3" max="3" width="6.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5" width="8.09765625" style="1" bestFit="1" customWidth="1"/>
    <col min="16" max="16" width="6.69921875" style="1" bestFit="1" customWidth="1"/>
    <col min="17" max="17" width="9" style="1" bestFit="1" customWidth="1"/>
    <col min="18" max="18" width="6.09765625" style="1" bestFit="1" customWidth="1"/>
    <col min="19" max="20" width="5.3984375" style="1" bestFit="1" customWidth="1"/>
    <col min="21" max="21" width="5.5" style="1" hidden="1" customWidth="1"/>
    <col min="22" max="22" width="6.898437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16384" width="0" style="1" hidden="1" customWidth="1"/>
  </cols>
  <sheetData>
    <row r="1" spans="1:22" ht="15">
      <c r="A1" s="150" t="s">
        <v>234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2:31" ht="14.25" thickBot="1">
      <c r="B2" s="151" t="s">
        <v>138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2"/>
      <c r="AE2" s="33"/>
    </row>
    <row r="3" spans="2:31" ht="13.5">
      <c r="B3" s="151" t="s">
        <v>251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"/>
      <c r="X3" s="21"/>
      <c r="Y3" s="77" t="s">
        <v>139</v>
      </c>
      <c r="Z3" s="5" t="s">
        <v>140</v>
      </c>
      <c r="AA3" s="5"/>
      <c r="AB3" s="5" t="s">
        <v>112</v>
      </c>
      <c r="AE3" s="33"/>
    </row>
    <row r="4" spans="1:3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 t="s">
        <v>141</v>
      </c>
      <c r="Z4" s="7" t="s">
        <v>142</v>
      </c>
      <c r="AA4" s="7" t="s">
        <v>143</v>
      </c>
      <c r="AB4" s="7" t="s">
        <v>114</v>
      </c>
      <c r="AE4" s="33"/>
    </row>
    <row r="5" spans="1:31" ht="11.25">
      <c r="A5" s="112" t="s">
        <v>1</v>
      </c>
      <c r="B5" s="112" t="s">
        <v>1</v>
      </c>
      <c r="C5" s="123" t="s">
        <v>237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 t="s">
        <v>4</v>
      </c>
      <c r="R5" s="124" t="s">
        <v>144</v>
      </c>
      <c r="S5" s="124" t="s">
        <v>145</v>
      </c>
      <c r="T5" s="124" t="s">
        <v>146</v>
      </c>
      <c r="U5" s="124" t="s">
        <v>147</v>
      </c>
      <c r="V5" s="124"/>
      <c r="X5" s="21"/>
      <c r="Y5" s="9" t="s">
        <v>77</v>
      </c>
      <c r="Z5" s="9" t="s">
        <v>77</v>
      </c>
      <c r="AA5" s="9" t="s">
        <v>77</v>
      </c>
      <c r="AB5" s="9" t="s">
        <v>116</v>
      </c>
      <c r="AE5" s="33"/>
    </row>
    <row r="6" spans="1:31" ht="11.25">
      <c r="A6" s="120" t="s">
        <v>39</v>
      </c>
      <c r="B6" s="120" t="s">
        <v>40</v>
      </c>
      <c r="C6" s="125" t="s">
        <v>247</v>
      </c>
      <c r="D6" s="125" t="s">
        <v>148</v>
      </c>
      <c r="E6" s="125" t="s">
        <v>149</v>
      </c>
      <c r="F6" s="125" t="s">
        <v>150</v>
      </c>
      <c r="G6" s="125" t="s">
        <v>151</v>
      </c>
      <c r="H6" s="125" t="s">
        <v>152</v>
      </c>
      <c r="I6" s="125" t="s">
        <v>153</v>
      </c>
      <c r="J6" s="126" t="s">
        <v>154</v>
      </c>
      <c r="K6" s="126" t="s">
        <v>155</v>
      </c>
      <c r="L6" s="126" t="s">
        <v>156</v>
      </c>
      <c r="M6" s="126" t="s">
        <v>157</v>
      </c>
      <c r="N6" s="126" t="s">
        <v>158</v>
      </c>
      <c r="O6" s="126" t="s">
        <v>238</v>
      </c>
      <c r="P6" s="125" t="s">
        <v>224</v>
      </c>
      <c r="Q6" s="125" t="s">
        <v>159</v>
      </c>
      <c r="R6" s="125" t="s">
        <v>160</v>
      </c>
      <c r="S6" s="125" t="s">
        <v>161</v>
      </c>
      <c r="T6" s="125" t="s">
        <v>162</v>
      </c>
      <c r="U6" s="126" t="s">
        <v>170</v>
      </c>
      <c r="V6" s="125" t="s">
        <v>4</v>
      </c>
      <c r="X6" s="21"/>
      <c r="Y6" s="85" t="s">
        <v>163</v>
      </c>
      <c r="Z6" s="85" t="s">
        <v>164</v>
      </c>
      <c r="AA6" s="85" t="s">
        <v>164</v>
      </c>
      <c r="AB6" s="85" t="s">
        <v>165</v>
      </c>
      <c r="AE6" s="33"/>
    </row>
    <row r="7" spans="1:41" ht="11.25">
      <c r="A7" s="4">
        <v>67</v>
      </c>
      <c r="B7" s="11" t="str">
        <f>+'Variacion anual de cartera'!B9</f>
        <v>Colmena Golden Cross</v>
      </c>
      <c r="C7" s="23">
        <v>480</v>
      </c>
      <c r="D7" s="23">
        <v>777</v>
      </c>
      <c r="E7" s="23">
        <v>1555</v>
      </c>
      <c r="F7" s="23">
        <v>1986</v>
      </c>
      <c r="G7" s="23">
        <v>2950</v>
      </c>
      <c r="H7" s="23">
        <v>4384</v>
      </c>
      <c r="I7" s="23">
        <v>5244</v>
      </c>
      <c r="J7" s="23">
        <v>11593</v>
      </c>
      <c r="K7" s="23">
        <v>11987</v>
      </c>
      <c r="L7" s="23">
        <v>11019</v>
      </c>
      <c r="M7" s="23">
        <v>10284</v>
      </c>
      <c r="N7" s="23">
        <v>9472</v>
      </c>
      <c r="O7" s="23">
        <v>85229</v>
      </c>
      <c r="P7" s="23">
        <v>7382</v>
      </c>
      <c r="Q7" s="26">
        <f aca="true" t="shared" si="0" ref="Q7:Q14">SUM(C7:P7)</f>
        <v>164342</v>
      </c>
      <c r="R7" s="23">
        <v>7277</v>
      </c>
      <c r="S7" s="23">
        <v>15214</v>
      </c>
      <c r="T7" s="23">
        <v>13216</v>
      </c>
      <c r="U7" s="23"/>
      <c r="V7" s="26">
        <f aca="true" t="shared" si="1" ref="V7:V14">SUM(Q7:U7)</f>
        <v>200049</v>
      </c>
      <c r="X7" s="21"/>
      <c r="Y7" s="86">
        <f>+'Participacion de cartera'!I8</f>
        <v>0.1472089398695754</v>
      </c>
      <c r="Z7" s="86">
        <f aca="true" t="shared" si="2" ref="Z7:Z14">SUM(C7:G7)/Q7</f>
        <v>0.04714558664248944</v>
      </c>
      <c r="AA7" s="86">
        <f aca="true" t="shared" si="3" ref="AA7:AA14">+T7/V7</f>
        <v>0.06606381436548046</v>
      </c>
      <c r="AB7" s="29">
        <f>+'Cartera vigente por mes'!S6</f>
        <v>1.0842987272669566</v>
      </c>
      <c r="AC7" s="29"/>
      <c r="AD7" s="29"/>
      <c r="AE7" s="43"/>
      <c r="AJ7" s="23"/>
      <c r="AK7" s="26"/>
      <c r="AL7" s="26"/>
      <c r="AM7" s="26"/>
      <c r="AN7" s="26"/>
      <c r="AO7" s="26"/>
    </row>
    <row r="8" spans="1:41" ht="11.25">
      <c r="A8" s="4">
        <v>70</v>
      </c>
      <c r="B8" s="11" t="str">
        <f>+'Variacion anual de cartera'!B10</f>
        <v>Normédica</v>
      </c>
      <c r="C8" s="23">
        <v>116</v>
      </c>
      <c r="D8" s="23">
        <v>148</v>
      </c>
      <c r="E8" s="23">
        <v>349</v>
      </c>
      <c r="F8" s="23">
        <v>610</v>
      </c>
      <c r="G8" s="23">
        <v>825</v>
      </c>
      <c r="H8" s="23">
        <v>952</v>
      </c>
      <c r="I8" s="23">
        <v>982</v>
      </c>
      <c r="J8" s="23">
        <v>2089</v>
      </c>
      <c r="K8" s="23">
        <v>2082</v>
      </c>
      <c r="L8" s="23">
        <v>1884</v>
      </c>
      <c r="M8" s="23">
        <v>1628</v>
      </c>
      <c r="N8" s="23">
        <v>1396</v>
      </c>
      <c r="O8" s="23">
        <v>9078</v>
      </c>
      <c r="P8" s="23">
        <v>2526</v>
      </c>
      <c r="Q8" s="26">
        <f t="shared" si="0"/>
        <v>24665</v>
      </c>
      <c r="R8" s="23">
        <v>57</v>
      </c>
      <c r="S8" s="23">
        <v>692</v>
      </c>
      <c r="T8" s="23">
        <v>347</v>
      </c>
      <c r="U8" s="23"/>
      <c r="V8" s="26">
        <f t="shared" si="1"/>
        <v>25761</v>
      </c>
      <c r="X8" s="21"/>
      <c r="Y8" s="86">
        <f>+'Participacion de cartera'!I9</f>
        <v>0.018956603132133286</v>
      </c>
      <c r="Z8" s="86">
        <f t="shared" si="2"/>
        <v>0.08303263734036083</v>
      </c>
      <c r="AA8" s="86">
        <f t="shared" si="3"/>
        <v>0.01346997399169287</v>
      </c>
      <c r="AB8" s="29">
        <f>+'Cartera vigente por mes'!S7</f>
        <v>1.5001428046839935</v>
      </c>
      <c r="AC8" s="29"/>
      <c r="AD8" s="29"/>
      <c r="AE8" s="43"/>
      <c r="AJ8" s="23"/>
      <c r="AK8" s="26"/>
      <c r="AL8" s="26"/>
      <c r="AM8" s="26"/>
      <c r="AN8" s="26"/>
      <c r="AO8" s="26"/>
    </row>
    <row r="9" spans="1:41" ht="11.25">
      <c r="A9" s="4">
        <v>78</v>
      </c>
      <c r="B9" s="11" t="str">
        <f>+'Variacion anual de cartera'!B11</f>
        <v>ING Salud S.A.</v>
      </c>
      <c r="C9" s="23">
        <v>1770</v>
      </c>
      <c r="D9" s="23">
        <v>2417</v>
      </c>
      <c r="E9" s="23">
        <v>5626</v>
      </c>
      <c r="F9" s="23">
        <v>7681</v>
      </c>
      <c r="G9" s="23">
        <v>8702</v>
      </c>
      <c r="H9" s="23">
        <v>10147</v>
      </c>
      <c r="I9" s="23">
        <v>10847</v>
      </c>
      <c r="J9" s="23">
        <v>21146</v>
      </c>
      <c r="K9" s="23">
        <v>18981</v>
      </c>
      <c r="L9" s="23">
        <v>16199</v>
      </c>
      <c r="M9" s="23">
        <v>13733</v>
      </c>
      <c r="N9" s="23">
        <v>11707</v>
      </c>
      <c r="O9" s="23">
        <v>68468</v>
      </c>
      <c r="P9" s="23">
        <v>27134</v>
      </c>
      <c r="Q9" s="26">
        <f t="shared" si="0"/>
        <v>224558</v>
      </c>
      <c r="R9" s="23">
        <v>5875</v>
      </c>
      <c r="S9" s="23">
        <v>19767</v>
      </c>
      <c r="T9" s="23">
        <v>13567</v>
      </c>
      <c r="U9" s="23"/>
      <c r="V9" s="26">
        <f t="shared" si="1"/>
        <v>263767</v>
      </c>
      <c r="X9" s="21"/>
      <c r="Y9" s="86">
        <f>+'Participacion de cartera'!I10</f>
        <v>0.19409674850950664</v>
      </c>
      <c r="Z9" s="86">
        <f t="shared" si="2"/>
        <v>0.116655830564932</v>
      </c>
      <c r="AA9" s="86">
        <f t="shared" si="3"/>
        <v>0.05143554728226048</v>
      </c>
      <c r="AB9" s="29">
        <f>+'Cartera vigente por mes'!S8</f>
        <v>1.0120414503772601</v>
      </c>
      <c r="AC9" s="29"/>
      <c r="AD9" s="29"/>
      <c r="AE9" s="43"/>
      <c r="AJ9" s="23"/>
      <c r="AK9" s="26"/>
      <c r="AL9" s="26"/>
      <c r="AM9" s="26"/>
      <c r="AN9" s="26"/>
      <c r="AO9" s="26"/>
    </row>
    <row r="10" spans="1:41" ht="11.25">
      <c r="A10" s="4">
        <v>80</v>
      </c>
      <c r="B10" s="11" t="str">
        <f>+'Variacion anual de cartera'!B12</f>
        <v>Vida Tres</v>
      </c>
      <c r="C10" s="23">
        <v>250</v>
      </c>
      <c r="D10" s="23">
        <v>414</v>
      </c>
      <c r="E10" s="23">
        <v>784</v>
      </c>
      <c r="F10" s="23">
        <v>784</v>
      </c>
      <c r="G10" s="23">
        <v>1016</v>
      </c>
      <c r="H10" s="23">
        <v>1236</v>
      </c>
      <c r="I10" s="23">
        <v>1439</v>
      </c>
      <c r="J10" s="23">
        <v>3260</v>
      </c>
      <c r="K10" s="23">
        <v>3517</v>
      </c>
      <c r="L10" s="23">
        <v>3393</v>
      </c>
      <c r="M10" s="23">
        <v>3079</v>
      </c>
      <c r="N10" s="23">
        <v>3016</v>
      </c>
      <c r="O10" s="23">
        <v>27526</v>
      </c>
      <c r="P10" s="23">
        <v>5238</v>
      </c>
      <c r="Q10" s="26">
        <f t="shared" si="0"/>
        <v>54952</v>
      </c>
      <c r="R10" s="23">
        <v>8011</v>
      </c>
      <c r="S10" s="23">
        <v>1977</v>
      </c>
      <c r="T10" s="23">
        <v>4947</v>
      </c>
      <c r="U10" s="23"/>
      <c r="V10" s="26">
        <f t="shared" si="1"/>
        <v>69887</v>
      </c>
      <c r="X10" s="21"/>
      <c r="Y10" s="86">
        <f>+'Participacion de cartera'!I11</f>
        <v>0.05142735620105582</v>
      </c>
      <c r="Z10" s="86">
        <f t="shared" si="2"/>
        <v>0.059106128985296255</v>
      </c>
      <c r="AA10" s="86">
        <f t="shared" si="3"/>
        <v>0.07078569691072732</v>
      </c>
      <c r="AB10" s="29">
        <f>+'Cartera vigente por mes'!S9</f>
        <v>0.9805785761361884</v>
      </c>
      <c r="AC10" s="29"/>
      <c r="AD10" s="29"/>
      <c r="AE10" s="43"/>
      <c r="AJ10" s="23"/>
      <c r="AK10" s="26"/>
      <c r="AL10" s="26"/>
      <c r="AM10" s="26"/>
      <c r="AN10" s="26"/>
      <c r="AO10" s="26"/>
    </row>
    <row r="11" spans="1:41" ht="11.25">
      <c r="A11" s="4">
        <v>81</v>
      </c>
      <c r="B11" s="11" t="str">
        <f>+'Variacion anual de cartera'!B13</f>
        <v>Ferrosalud</v>
      </c>
      <c r="C11" s="23">
        <v>162</v>
      </c>
      <c r="D11" s="23">
        <v>93</v>
      </c>
      <c r="E11" s="23">
        <v>325</v>
      </c>
      <c r="F11" s="23">
        <v>633</v>
      </c>
      <c r="G11" s="23">
        <v>882</v>
      </c>
      <c r="H11" s="23">
        <v>931</v>
      </c>
      <c r="I11" s="23">
        <v>912</v>
      </c>
      <c r="J11" s="23">
        <v>1699</v>
      </c>
      <c r="K11" s="23">
        <v>1177</v>
      </c>
      <c r="L11" s="23">
        <v>832</v>
      </c>
      <c r="M11" s="23">
        <v>519</v>
      </c>
      <c r="N11" s="23">
        <v>382</v>
      </c>
      <c r="O11" s="23">
        <v>980</v>
      </c>
      <c r="P11" s="23">
        <v>1914</v>
      </c>
      <c r="Q11" s="26">
        <f>SUM(C11:P11)</f>
        <v>11441</v>
      </c>
      <c r="R11" s="23">
        <v>6</v>
      </c>
      <c r="S11" s="23">
        <v>11</v>
      </c>
      <c r="T11" s="23">
        <v>949</v>
      </c>
      <c r="U11" s="23"/>
      <c r="V11" s="26">
        <f>SUM(Q11:U11)</f>
        <v>12407</v>
      </c>
      <c r="X11" s="21"/>
      <c r="Y11" s="86">
        <f>+'Participacion de cartera'!I12</f>
        <v>0.009129869766716264</v>
      </c>
      <c r="Z11" s="86">
        <f>SUM(C11:G11)/Q11</f>
        <v>0.18311336421641464</v>
      </c>
      <c r="AA11" s="86">
        <f>+T11/V11</f>
        <v>0.07648907874586927</v>
      </c>
      <c r="AB11" s="29">
        <f>+'Cartera vigente por mes'!S10</f>
        <v>0.9920755353228797</v>
      </c>
      <c r="AC11" s="29"/>
      <c r="AD11" s="29"/>
      <c r="AE11" s="43"/>
      <c r="AK11" s="26"/>
      <c r="AL11" s="26"/>
      <c r="AM11" s="26"/>
      <c r="AN11" s="26"/>
      <c r="AO11" s="26"/>
    </row>
    <row r="12" spans="1:41" ht="11.25">
      <c r="A12" s="4">
        <v>88</v>
      </c>
      <c r="B12" s="11" t="str">
        <f>+'Variacion anual de cartera'!B14</f>
        <v>Mas Vida</v>
      </c>
      <c r="C12" s="23">
        <v>404</v>
      </c>
      <c r="D12" s="23">
        <v>517</v>
      </c>
      <c r="E12" s="23">
        <v>1219</v>
      </c>
      <c r="F12" s="23">
        <v>1779</v>
      </c>
      <c r="G12" s="23">
        <v>2597</v>
      </c>
      <c r="H12" s="23">
        <v>3428</v>
      </c>
      <c r="I12" s="23">
        <v>3918</v>
      </c>
      <c r="J12" s="23">
        <v>8911</v>
      </c>
      <c r="K12" s="23">
        <v>9988</v>
      </c>
      <c r="L12" s="23">
        <v>9500</v>
      </c>
      <c r="M12" s="23">
        <v>8567</v>
      </c>
      <c r="N12" s="23">
        <v>7744</v>
      </c>
      <c r="O12" s="23">
        <v>46935</v>
      </c>
      <c r="P12" s="23">
        <v>7035</v>
      </c>
      <c r="Q12" s="26">
        <f t="shared" si="0"/>
        <v>112542</v>
      </c>
      <c r="R12" s="23">
        <v>4545</v>
      </c>
      <c r="S12" s="23">
        <v>6417</v>
      </c>
      <c r="T12" s="23">
        <v>3622</v>
      </c>
      <c r="U12" s="23"/>
      <c r="V12" s="26">
        <f t="shared" si="1"/>
        <v>127126</v>
      </c>
      <c r="X12" s="21"/>
      <c r="Y12" s="86">
        <f>+'Participacion de cartera'!I13</f>
        <v>0.09354749931196678</v>
      </c>
      <c r="Z12" s="86">
        <f t="shared" si="2"/>
        <v>0.05789838460308152</v>
      </c>
      <c r="AA12" s="86">
        <f t="shared" si="3"/>
        <v>0.028491417963280526</v>
      </c>
      <c r="AB12" s="29">
        <f>+'Cartera vigente por mes'!S11</f>
        <v>1.006479633553424</v>
      </c>
      <c r="AC12" s="29"/>
      <c r="AD12" s="29"/>
      <c r="AE12" s="43"/>
      <c r="AJ12" s="23"/>
      <c r="AK12" s="26"/>
      <c r="AL12" s="26"/>
      <c r="AM12" s="26"/>
      <c r="AN12" s="26"/>
      <c r="AO12" s="26"/>
    </row>
    <row r="13" spans="1:41" ht="11.25">
      <c r="A13" s="4">
        <v>99</v>
      </c>
      <c r="B13" s="11" t="str">
        <f>+'Variacion anual de cartera'!B15</f>
        <v>Isapre Banmédica</v>
      </c>
      <c r="C13" s="23">
        <v>2137</v>
      </c>
      <c r="D13" s="23">
        <v>3075</v>
      </c>
      <c r="E13" s="23">
        <v>8536</v>
      </c>
      <c r="F13" s="23">
        <v>11803</v>
      </c>
      <c r="G13" s="23">
        <v>12552</v>
      </c>
      <c r="H13" s="23">
        <v>13594</v>
      </c>
      <c r="I13" s="23">
        <v>13368</v>
      </c>
      <c r="J13" s="23">
        <v>25667</v>
      </c>
      <c r="K13" s="23">
        <v>21916</v>
      </c>
      <c r="L13" s="23">
        <v>18497</v>
      </c>
      <c r="M13" s="23">
        <v>15481</v>
      </c>
      <c r="N13" s="23">
        <v>13110</v>
      </c>
      <c r="O13" s="23">
        <v>79579</v>
      </c>
      <c r="P13" s="23">
        <v>31936</v>
      </c>
      <c r="Q13" s="26">
        <f t="shared" si="0"/>
        <v>271251</v>
      </c>
      <c r="R13" s="23">
        <v>18053</v>
      </c>
      <c r="S13" s="23">
        <v>4843</v>
      </c>
      <c r="T13" s="23">
        <v>17157</v>
      </c>
      <c r="U13" s="23"/>
      <c r="V13" s="26">
        <f t="shared" si="1"/>
        <v>311304</v>
      </c>
      <c r="X13" s="21"/>
      <c r="Y13" s="86">
        <f>+'Participacion de cartera'!I14</f>
        <v>0.2290775350896945</v>
      </c>
      <c r="Z13" s="86">
        <f t="shared" si="2"/>
        <v>0.14047137153411415</v>
      </c>
      <c r="AA13" s="86">
        <f t="shared" si="3"/>
        <v>0.05511332973556395</v>
      </c>
      <c r="AB13" s="29">
        <f>+'Cartera vigente por mes'!S12</f>
        <v>0.9394524590367197</v>
      </c>
      <c r="AC13" s="29"/>
      <c r="AD13" s="29"/>
      <c r="AE13" s="43"/>
      <c r="AJ13" s="23"/>
      <c r="AK13" s="26"/>
      <c r="AL13" s="26"/>
      <c r="AM13" s="26"/>
      <c r="AN13" s="26"/>
      <c r="AO13" s="26"/>
    </row>
    <row r="14" spans="1:41" ht="11.25">
      <c r="A14" s="4">
        <v>107</v>
      </c>
      <c r="B14" s="11" t="str">
        <f>+'Variacion anual de cartera'!B16</f>
        <v>Consalud S.A.</v>
      </c>
      <c r="C14" s="23">
        <v>2564</v>
      </c>
      <c r="D14" s="23">
        <v>3449</v>
      </c>
      <c r="E14" s="23">
        <v>10495</v>
      </c>
      <c r="F14" s="23">
        <v>13863</v>
      </c>
      <c r="G14" s="23">
        <v>13912</v>
      </c>
      <c r="H14" s="23">
        <v>14241</v>
      </c>
      <c r="I14" s="23">
        <v>14057</v>
      </c>
      <c r="J14" s="23">
        <v>27373</v>
      </c>
      <c r="K14" s="23">
        <v>24042</v>
      </c>
      <c r="L14" s="23">
        <v>20001</v>
      </c>
      <c r="M14" s="23">
        <v>16241</v>
      </c>
      <c r="N14" s="23">
        <v>13090</v>
      </c>
      <c r="O14" s="23">
        <v>59856</v>
      </c>
      <c r="P14" s="23">
        <v>33660</v>
      </c>
      <c r="Q14" s="26">
        <f t="shared" si="0"/>
        <v>266844</v>
      </c>
      <c r="R14" s="23">
        <v>3211</v>
      </c>
      <c r="S14" s="23">
        <v>10821</v>
      </c>
      <c r="T14" s="23">
        <v>21878</v>
      </c>
      <c r="U14" s="23"/>
      <c r="V14" s="26">
        <f t="shared" si="1"/>
        <v>302754</v>
      </c>
      <c r="X14" s="21"/>
      <c r="Y14" s="86">
        <f>+'Participacion de cartera'!I15</f>
        <v>0.22278589436224838</v>
      </c>
      <c r="Z14" s="86">
        <f t="shared" si="2"/>
        <v>0.1659508926563835</v>
      </c>
      <c r="AA14" s="86">
        <f t="shared" si="3"/>
        <v>0.07226328966751884</v>
      </c>
      <c r="AB14" s="29">
        <f>+'Cartera vigente por mes'!S13</f>
        <v>1.1744389539063678</v>
      </c>
      <c r="AC14" s="29"/>
      <c r="AD14" s="29"/>
      <c r="AE14" s="43"/>
      <c r="AJ14" s="23"/>
      <c r="AK14" s="26"/>
      <c r="AL14" s="26"/>
      <c r="AM14" s="26"/>
      <c r="AN14" s="26"/>
      <c r="AO14" s="26"/>
    </row>
    <row r="15" spans="1:41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X15" s="21"/>
      <c r="Y15" s="86"/>
      <c r="Z15" s="23"/>
      <c r="AB15" s="29"/>
      <c r="AC15" s="29"/>
      <c r="AD15" s="29"/>
      <c r="AE15" s="87"/>
      <c r="AJ15" s="23"/>
      <c r="AK15" s="26"/>
      <c r="AL15" s="26"/>
      <c r="AN15" s="26"/>
      <c r="AO15" s="26"/>
    </row>
    <row r="16" spans="2:41" ht="11.25">
      <c r="B16" s="11" t="s">
        <v>46</v>
      </c>
      <c r="C16" s="26">
        <f aca="true" t="shared" si="4" ref="C16:P16">SUM(C7:C15)</f>
        <v>7883</v>
      </c>
      <c r="D16" s="26">
        <f t="shared" si="4"/>
        <v>10890</v>
      </c>
      <c r="E16" s="26">
        <f t="shared" si="4"/>
        <v>28889</v>
      </c>
      <c r="F16" s="26">
        <f t="shared" si="4"/>
        <v>39139</v>
      </c>
      <c r="G16" s="26">
        <f t="shared" si="4"/>
        <v>43436</v>
      </c>
      <c r="H16" s="26">
        <f t="shared" si="4"/>
        <v>48913</v>
      </c>
      <c r="I16" s="26">
        <f t="shared" si="4"/>
        <v>50767</v>
      </c>
      <c r="J16" s="26">
        <f t="shared" si="4"/>
        <v>101738</v>
      </c>
      <c r="K16" s="26">
        <f t="shared" si="4"/>
        <v>93690</v>
      </c>
      <c r="L16" s="26">
        <f t="shared" si="4"/>
        <v>81325</v>
      </c>
      <c r="M16" s="26">
        <f t="shared" si="4"/>
        <v>69532</v>
      </c>
      <c r="N16" s="26">
        <f t="shared" si="4"/>
        <v>59917</v>
      </c>
      <c r="O16" s="26">
        <f t="shared" si="4"/>
        <v>377651</v>
      </c>
      <c r="P16" s="26">
        <f t="shared" si="4"/>
        <v>116825</v>
      </c>
      <c r="Q16" s="26">
        <f>SUM(Q7:Q14)</f>
        <v>1130595</v>
      </c>
      <c r="R16" s="26">
        <f aca="true" t="shared" si="5" ref="R16:AI16">SUM(R7:R15)</f>
        <v>47035</v>
      </c>
      <c r="S16" s="26">
        <f t="shared" si="5"/>
        <v>59742</v>
      </c>
      <c r="T16" s="26">
        <f t="shared" si="5"/>
        <v>75683</v>
      </c>
      <c r="U16" s="26">
        <f t="shared" si="5"/>
        <v>0</v>
      </c>
      <c r="V16" s="26">
        <f t="shared" si="5"/>
        <v>1313055</v>
      </c>
      <c r="W16" s="26">
        <f t="shared" si="5"/>
        <v>0</v>
      </c>
      <c r="X16" s="26">
        <f t="shared" si="5"/>
        <v>0</v>
      </c>
      <c r="Y16" s="26">
        <f t="shared" si="5"/>
        <v>0.9662304462428971</v>
      </c>
      <c r="Z16" s="26">
        <f t="shared" si="5"/>
        <v>0.8533741965430723</v>
      </c>
      <c r="AA16" s="26">
        <f t="shared" si="5"/>
        <v>0.4341121486623937</v>
      </c>
      <c r="AB16" s="26">
        <f t="shared" si="5"/>
        <v>8.68950814028379</v>
      </c>
      <c r="AC16" s="26">
        <f t="shared" si="5"/>
        <v>0</v>
      </c>
      <c r="AD16" s="26">
        <f t="shared" si="5"/>
        <v>0</v>
      </c>
      <c r="AE16" s="26">
        <f t="shared" si="5"/>
        <v>0</v>
      </c>
      <c r="AF16" s="26">
        <f t="shared" si="5"/>
        <v>0</v>
      </c>
      <c r="AG16" s="26">
        <f t="shared" si="5"/>
        <v>0</v>
      </c>
      <c r="AH16" s="26">
        <f t="shared" si="5"/>
        <v>0</v>
      </c>
      <c r="AI16" s="26">
        <f t="shared" si="5"/>
        <v>0</v>
      </c>
      <c r="AJ16" s="26"/>
      <c r="AK16" s="26"/>
      <c r="AL16" s="26"/>
      <c r="AM16" s="26"/>
      <c r="AN16" s="26"/>
      <c r="AO16" s="26"/>
    </row>
    <row r="17" spans="1:41" ht="11.25">
      <c r="A17" s="4"/>
      <c r="B17" s="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6"/>
      <c r="R17" s="26"/>
      <c r="S17" s="26"/>
      <c r="T17" s="26"/>
      <c r="U17" s="26"/>
      <c r="V17" s="26"/>
      <c r="X17" s="21"/>
      <c r="Y17" s="86"/>
      <c r="Z17" s="23"/>
      <c r="AB17" s="29"/>
      <c r="AC17" s="29"/>
      <c r="AD17" s="29"/>
      <c r="AE17" s="43"/>
      <c r="AK17" s="26"/>
      <c r="AL17" s="26"/>
      <c r="AM17" s="26"/>
      <c r="AN17" s="26"/>
      <c r="AO17" s="26"/>
    </row>
    <row r="18" spans="1:41" ht="11.25">
      <c r="A18" s="4">
        <v>62</v>
      </c>
      <c r="B18" s="11" t="str">
        <f>+'Variacion anual de cartera'!B20</f>
        <v>San Lorenzo</v>
      </c>
      <c r="C18" s="23"/>
      <c r="D18" s="23"/>
      <c r="E18" s="23">
        <v>1</v>
      </c>
      <c r="F18" s="23">
        <v>1</v>
      </c>
      <c r="G18" s="23">
        <v>5</v>
      </c>
      <c r="H18" s="23">
        <v>2</v>
      </c>
      <c r="I18" s="23">
        <v>5</v>
      </c>
      <c r="J18" s="23">
        <v>10</v>
      </c>
      <c r="K18" s="23">
        <v>27</v>
      </c>
      <c r="L18" s="23">
        <v>96</v>
      </c>
      <c r="M18" s="23">
        <v>114</v>
      </c>
      <c r="N18" s="23">
        <v>162</v>
      </c>
      <c r="O18" s="23">
        <v>1298</v>
      </c>
      <c r="P18" s="23">
        <v>11</v>
      </c>
      <c r="Q18" s="26">
        <f aca="true" t="shared" si="6" ref="Q18:Q23">SUM(C18:P18)</f>
        <v>1732</v>
      </c>
      <c r="R18" s="23"/>
      <c r="S18" s="23">
        <v>29</v>
      </c>
      <c r="T18" s="23">
        <v>142</v>
      </c>
      <c r="U18" s="23"/>
      <c r="V18" s="26">
        <f aca="true" t="shared" si="7" ref="V18:V23">SUM(Q18:U18)</f>
        <v>1903</v>
      </c>
      <c r="X18" s="21"/>
      <c r="Y18" s="86">
        <f>+'Participacion de cartera'!I19</f>
        <v>0.0014003499771146168</v>
      </c>
      <c r="Z18" s="86">
        <f aca="true" t="shared" si="8" ref="Z18:Z23">SUM(C18:G18)/Q18</f>
        <v>0.0040415704387990765</v>
      </c>
      <c r="AA18" s="86">
        <f aca="true" t="shared" si="9" ref="AA18:AA23">+T18/V18</f>
        <v>0.07461902259590121</v>
      </c>
      <c r="AB18" s="29">
        <f>+'Cartera vigente por mes'!S17</f>
        <v>2.1821967725143154</v>
      </c>
      <c r="AC18" s="29"/>
      <c r="AD18" s="29"/>
      <c r="AE18" s="43"/>
      <c r="AJ18" s="23"/>
      <c r="AK18" s="26"/>
      <c r="AL18" s="26"/>
      <c r="AM18" s="26"/>
      <c r="AN18" s="26"/>
      <c r="AO18" s="26"/>
    </row>
    <row r="19" spans="1:41" ht="11.25">
      <c r="A19" s="4">
        <v>63</v>
      </c>
      <c r="B19" s="11" t="str">
        <f>+'Variacion anual de cartera'!B21</f>
        <v>Fusat Ltda.</v>
      </c>
      <c r="C19" s="23">
        <v>54</v>
      </c>
      <c r="D19" s="23">
        <v>87</v>
      </c>
      <c r="E19" s="23">
        <v>143</v>
      </c>
      <c r="F19" s="23">
        <v>197</v>
      </c>
      <c r="G19" s="23">
        <v>264</v>
      </c>
      <c r="H19" s="23">
        <v>329</v>
      </c>
      <c r="I19" s="23">
        <v>482</v>
      </c>
      <c r="J19" s="23">
        <v>761</v>
      </c>
      <c r="K19" s="23">
        <v>694</v>
      </c>
      <c r="L19" s="23">
        <v>546</v>
      </c>
      <c r="M19" s="23">
        <v>544</v>
      </c>
      <c r="N19" s="23">
        <v>554</v>
      </c>
      <c r="O19" s="23">
        <v>4809</v>
      </c>
      <c r="P19" s="23">
        <f>512+15</f>
        <v>527</v>
      </c>
      <c r="Q19" s="26">
        <f t="shared" si="6"/>
        <v>9991</v>
      </c>
      <c r="R19" s="23">
        <v>92</v>
      </c>
      <c r="S19" s="23">
        <v>1164</v>
      </c>
      <c r="T19" s="23">
        <v>4291</v>
      </c>
      <c r="U19" s="23"/>
      <c r="V19" s="26">
        <f t="shared" si="7"/>
        <v>15538</v>
      </c>
      <c r="X19" s="21"/>
      <c r="Y19" s="86">
        <f>+'Participacion de cartera'!I20</f>
        <v>0.01143386124246291</v>
      </c>
      <c r="Z19" s="86">
        <f t="shared" si="8"/>
        <v>0.07456711039935943</v>
      </c>
      <c r="AA19" s="86">
        <f t="shared" si="9"/>
        <v>0.27616166816836146</v>
      </c>
      <c r="AB19" s="29">
        <f>+'Cartera vigente por mes'!S18</f>
        <v>1.4304323894563025</v>
      </c>
      <c r="AC19" s="29"/>
      <c r="AD19" s="29"/>
      <c r="AE19" s="43"/>
      <c r="AJ19" s="23"/>
      <c r="AK19" s="26"/>
      <c r="AL19" s="26"/>
      <c r="AM19" s="26"/>
      <c r="AN19" s="26"/>
      <c r="AO19" s="26"/>
    </row>
    <row r="20" spans="1:41" ht="11.25">
      <c r="A20" s="4">
        <v>65</v>
      </c>
      <c r="B20" s="11" t="str">
        <f>+'Variacion anual de cartera'!B22</f>
        <v>Chuquicamata</v>
      </c>
      <c r="C20" s="23">
        <v>3</v>
      </c>
      <c r="D20" s="23">
        <v>6</v>
      </c>
      <c r="E20" s="23">
        <v>10</v>
      </c>
      <c r="F20" s="23">
        <v>9</v>
      </c>
      <c r="G20" s="23">
        <v>6</v>
      </c>
      <c r="H20" s="23">
        <v>26</v>
      </c>
      <c r="I20" s="23">
        <v>19</v>
      </c>
      <c r="J20" s="23">
        <v>53</v>
      </c>
      <c r="K20" s="23">
        <v>64</v>
      </c>
      <c r="L20" s="23">
        <v>70</v>
      </c>
      <c r="M20" s="23">
        <v>101</v>
      </c>
      <c r="N20" s="23">
        <v>125</v>
      </c>
      <c r="O20" s="23">
        <v>8464</v>
      </c>
      <c r="P20" s="23">
        <f>46+1</f>
        <v>47</v>
      </c>
      <c r="Q20" s="26">
        <f t="shared" si="6"/>
        <v>9003</v>
      </c>
      <c r="R20" s="23">
        <v>99</v>
      </c>
      <c r="S20" s="23">
        <v>1273</v>
      </c>
      <c r="T20" s="23">
        <v>1554</v>
      </c>
      <c r="U20" s="23"/>
      <c r="V20" s="26">
        <f t="shared" si="7"/>
        <v>11929</v>
      </c>
      <c r="X20" s="21"/>
      <c r="Y20" s="86">
        <f>+'Participacion de cartera'!I21</f>
        <v>0.008778126577509334</v>
      </c>
      <c r="Z20" s="86">
        <f t="shared" si="8"/>
        <v>0.0037765189381317337</v>
      </c>
      <c r="AA20" s="86">
        <f t="shared" si="9"/>
        <v>0.13027076871489648</v>
      </c>
      <c r="AB20" s="29">
        <f>+'Cartera vigente por mes'!S19</f>
        <v>2.0894053778946478</v>
      </c>
      <c r="AC20" s="29"/>
      <c r="AD20" s="29"/>
      <c r="AE20" s="43"/>
      <c r="AJ20" s="23"/>
      <c r="AK20" s="26"/>
      <c r="AL20" s="26"/>
      <c r="AM20" s="26"/>
      <c r="AN20" s="26"/>
      <c r="AO20" s="26"/>
    </row>
    <row r="21" spans="1:41" ht="11.25">
      <c r="A21" s="4">
        <v>68</v>
      </c>
      <c r="B21" s="11" t="str">
        <f>+'Variacion anual de cartera'!B23</f>
        <v>Río Blanco</v>
      </c>
      <c r="C21" s="23">
        <v>6</v>
      </c>
      <c r="D21" s="23">
        <v>6</v>
      </c>
      <c r="E21" s="23">
        <v>6</v>
      </c>
      <c r="F21" s="23">
        <v>6</v>
      </c>
      <c r="G21" s="23">
        <v>8</v>
      </c>
      <c r="H21" s="23">
        <v>3</v>
      </c>
      <c r="I21" s="23">
        <v>13</v>
      </c>
      <c r="J21" s="23">
        <v>23</v>
      </c>
      <c r="K21" s="23">
        <v>24</v>
      </c>
      <c r="L21" s="23">
        <v>27</v>
      </c>
      <c r="M21" s="23">
        <v>27</v>
      </c>
      <c r="N21" s="23">
        <v>37</v>
      </c>
      <c r="O21" s="23">
        <v>1260</v>
      </c>
      <c r="P21" s="23">
        <f>36+5</f>
        <v>41</v>
      </c>
      <c r="Q21" s="26">
        <f t="shared" si="6"/>
        <v>1487</v>
      </c>
      <c r="R21" s="23">
        <v>10</v>
      </c>
      <c r="S21" s="23">
        <v>101</v>
      </c>
      <c r="T21" s="23">
        <v>288</v>
      </c>
      <c r="U21" s="23"/>
      <c r="V21" s="26">
        <f t="shared" si="7"/>
        <v>1886</v>
      </c>
      <c r="X21" s="21"/>
      <c r="Y21" s="86">
        <f>+'Participacion de cartera'!I22</f>
        <v>0.0013878402821009812</v>
      </c>
      <c r="Z21" s="86">
        <f t="shared" si="8"/>
        <v>0.02151983860121049</v>
      </c>
      <c r="AA21" s="86">
        <f t="shared" si="9"/>
        <v>0.15270413573700956</v>
      </c>
      <c r="AB21" s="29">
        <f>+'Cartera vigente por mes'!S20</f>
        <v>2.1706924315619966</v>
      </c>
      <c r="AC21" s="29"/>
      <c r="AD21" s="29"/>
      <c r="AE21" s="43"/>
      <c r="AJ21" s="23"/>
      <c r="AK21" s="26"/>
      <c r="AL21" s="26"/>
      <c r="AM21" s="26"/>
      <c r="AN21" s="26"/>
      <c r="AO21" s="26"/>
    </row>
    <row r="22" spans="1:41" ht="11.25">
      <c r="A22" s="4">
        <v>76</v>
      </c>
      <c r="B22" s="11" t="str">
        <f>+'Variacion anual de cartera'!B24</f>
        <v>Isapre Fundación</v>
      </c>
      <c r="C22" s="23">
        <v>11</v>
      </c>
      <c r="D22" s="23">
        <v>20</v>
      </c>
      <c r="E22" s="23">
        <v>18</v>
      </c>
      <c r="F22" s="23">
        <v>21</v>
      </c>
      <c r="G22" s="23">
        <v>179</v>
      </c>
      <c r="H22" s="23">
        <v>104</v>
      </c>
      <c r="I22" s="23">
        <v>275</v>
      </c>
      <c r="J22" s="23">
        <v>443</v>
      </c>
      <c r="K22" s="23">
        <v>379</v>
      </c>
      <c r="L22" s="23">
        <v>509</v>
      </c>
      <c r="M22" s="23">
        <v>680</v>
      </c>
      <c r="N22" s="23">
        <v>713</v>
      </c>
      <c r="O22" s="23">
        <v>3668</v>
      </c>
      <c r="P22" s="23">
        <v>105</v>
      </c>
      <c r="Q22" s="26">
        <f t="shared" si="6"/>
        <v>7125</v>
      </c>
      <c r="R22" s="23">
        <v>46</v>
      </c>
      <c r="S22" s="23">
        <v>130</v>
      </c>
      <c r="T22" s="23">
        <v>5918</v>
      </c>
      <c r="U22" s="23"/>
      <c r="V22" s="26">
        <f t="shared" si="7"/>
        <v>13219</v>
      </c>
      <c r="X22" s="21"/>
      <c r="Y22" s="86">
        <f>+'Participacion de cartera'!I23</f>
        <v>0.009727391669720503</v>
      </c>
      <c r="Z22" s="86">
        <f t="shared" si="8"/>
        <v>0.03494736842105263</v>
      </c>
      <c r="AA22" s="86">
        <f t="shared" si="9"/>
        <v>0.4476889325970194</v>
      </c>
      <c r="AB22" s="29">
        <f>+'Cartera vigente por mes'!S21</f>
        <v>0.9556893623591168</v>
      </c>
      <c r="AC22" s="29"/>
      <c r="AD22" s="29"/>
      <c r="AE22" s="43"/>
      <c r="AJ22" s="23"/>
      <c r="AK22" s="26"/>
      <c r="AL22" s="26"/>
      <c r="AM22" s="26"/>
      <c r="AN22" s="26"/>
      <c r="AO22" s="26"/>
    </row>
    <row r="23" spans="1:41" ht="11.25">
      <c r="A23" s="4">
        <v>94</v>
      </c>
      <c r="B23" s="11" t="str">
        <f>+'Variacion anual de cartera'!B25</f>
        <v>Cruz del Norte</v>
      </c>
      <c r="C23" s="23">
        <v>2</v>
      </c>
      <c r="D23" s="23"/>
      <c r="E23" s="23">
        <v>4</v>
      </c>
      <c r="F23" s="23">
        <v>2</v>
      </c>
      <c r="G23" s="23">
        <v>5</v>
      </c>
      <c r="H23" s="23">
        <v>19</v>
      </c>
      <c r="I23" s="23">
        <v>70</v>
      </c>
      <c r="J23" s="23">
        <v>281</v>
      </c>
      <c r="K23" s="23">
        <v>255</v>
      </c>
      <c r="L23" s="23">
        <v>214</v>
      </c>
      <c r="M23" s="23">
        <v>151</v>
      </c>
      <c r="N23" s="23">
        <v>94</v>
      </c>
      <c r="O23" s="23">
        <v>291</v>
      </c>
      <c r="P23" s="23">
        <v>4</v>
      </c>
      <c r="Q23" s="26">
        <f t="shared" si="6"/>
        <v>1392</v>
      </c>
      <c r="R23" s="23">
        <v>1</v>
      </c>
      <c r="S23" s="23"/>
      <c r="T23" s="23">
        <v>23</v>
      </c>
      <c r="U23" s="23"/>
      <c r="V23" s="26">
        <f t="shared" si="7"/>
        <v>1416</v>
      </c>
      <c r="X23" s="21"/>
      <c r="Y23" s="86">
        <f>+'Participacion de cartera'!I24</f>
        <v>0.001041984008194586</v>
      </c>
      <c r="Z23" s="86">
        <f t="shared" si="8"/>
        <v>0.009339080459770116</v>
      </c>
      <c r="AA23" s="86">
        <f t="shared" si="9"/>
        <v>0.016242937853107344</v>
      </c>
      <c r="AB23" s="29">
        <f>+'Cartera vigente por mes'!S22</f>
        <v>1.97119341563786</v>
      </c>
      <c r="AC23" s="29"/>
      <c r="AD23" s="29"/>
      <c r="AE23" s="43"/>
      <c r="AK23" s="26"/>
      <c r="AL23" s="26"/>
      <c r="AM23" s="26"/>
      <c r="AN23" s="26"/>
      <c r="AO23" s="26"/>
    </row>
    <row r="24" spans="1:41" ht="11.25">
      <c r="A24" s="4"/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X24" s="21"/>
      <c r="Y24" s="86"/>
      <c r="Z24" s="23"/>
      <c r="AB24" s="29"/>
      <c r="AC24" s="29"/>
      <c r="AD24" s="29"/>
      <c r="AE24" s="87"/>
      <c r="AK24" s="26"/>
      <c r="AL24" s="26"/>
      <c r="AM24" s="26"/>
      <c r="AN24" s="26"/>
      <c r="AO24" s="26"/>
    </row>
    <row r="25" spans="1:40" ht="11.25">
      <c r="A25" s="11"/>
      <c r="B25" s="11" t="s">
        <v>52</v>
      </c>
      <c r="C25" s="26">
        <f aca="true" t="shared" si="10" ref="C25:AI25">SUM(C18:C23)</f>
        <v>76</v>
      </c>
      <c r="D25" s="26">
        <f t="shared" si="10"/>
        <v>119</v>
      </c>
      <c r="E25" s="26">
        <f t="shared" si="10"/>
        <v>182</v>
      </c>
      <c r="F25" s="26">
        <f t="shared" si="10"/>
        <v>236</v>
      </c>
      <c r="G25" s="26">
        <f t="shared" si="10"/>
        <v>467</v>
      </c>
      <c r="H25" s="26">
        <f t="shared" si="10"/>
        <v>483</v>
      </c>
      <c r="I25" s="26">
        <f t="shared" si="10"/>
        <v>864</v>
      </c>
      <c r="J25" s="26">
        <f t="shared" si="10"/>
        <v>1571</v>
      </c>
      <c r="K25" s="26">
        <f t="shared" si="10"/>
        <v>1443</v>
      </c>
      <c r="L25" s="26">
        <f t="shared" si="10"/>
        <v>1462</v>
      </c>
      <c r="M25" s="26">
        <f t="shared" si="10"/>
        <v>1617</v>
      </c>
      <c r="N25" s="26">
        <f t="shared" si="10"/>
        <v>1685</v>
      </c>
      <c r="O25" s="26">
        <f t="shared" si="10"/>
        <v>19790</v>
      </c>
      <c r="P25" s="26">
        <f t="shared" si="10"/>
        <v>735</v>
      </c>
      <c r="Q25" s="26">
        <f t="shared" si="10"/>
        <v>30730</v>
      </c>
      <c r="R25" s="26">
        <f t="shared" si="10"/>
        <v>248</v>
      </c>
      <c r="S25" s="26">
        <f t="shared" si="10"/>
        <v>2697</v>
      </c>
      <c r="T25" s="26">
        <f t="shared" si="10"/>
        <v>12216</v>
      </c>
      <c r="U25" s="26">
        <f t="shared" si="10"/>
        <v>0</v>
      </c>
      <c r="V25" s="26">
        <f t="shared" si="10"/>
        <v>45891</v>
      </c>
      <c r="W25" s="26">
        <f t="shared" si="10"/>
        <v>0</v>
      </c>
      <c r="X25" s="26">
        <f t="shared" si="10"/>
        <v>0</v>
      </c>
      <c r="Y25" s="26">
        <f t="shared" si="10"/>
        <v>0.03376955375710294</v>
      </c>
      <c r="Z25" s="26">
        <f t="shared" si="10"/>
        <v>0.14819148725832348</v>
      </c>
      <c r="AA25" s="26">
        <f t="shared" si="10"/>
        <v>1.0976874656662954</v>
      </c>
      <c r="AB25" s="26">
        <f t="shared" si="10"/>
        <v>10.799609749424238</v>
      </c>
      <c r="AC25" s="26">
        <f t="shared" si="10"/>
        <v>0</v>
      </c>
      <c r="AD25" s="26">
        <f t="shared" si="10"/>
        <v>0</v>
      </c>
      <c r="AE25" s="26">
        <f t="shared" si="10"/>
        <v>0</v>
      </c>
      <c r="AF25" s="26">
        <f t="shared" si="10"/>
        <v>0</v>
      </c>
      <c r="AG25" s="26">
        <f t="shared" si="10"/>
        <v>0</v>
      </c>
      <c r="AH25" s="26">
        <f t="shared" si="10"/>
        <v>0</v>
      </c>
      <c r="AI25" s="26">
        <f t="shared" si="10"/>
        <v>0</v>
      </c>
      <c r="AJ25" s="26"/>
      <c r="AK25" s="26"/>
      <c r="AL25" s="26"/>
      <c r="AM25" s="26"/>
      <c r="AN25" s="26"/>
    </row>
    <row r="26" spans="1:40" ht="11.2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1.25">
      <c r="A27" s="15"/>
      <c r="B27" s="15" t="s">
        <v>53</v>
      </c>
      <c r="C27" s="26">
        <f aca="true" t="shared" si="11" ref="C27:AI27">C16+C25</f>
        <v>7959</v>
      </c>
      <c r="D27" s="26">
        <f t="shared" si="11"/>
        <v>11009</v>
      </c>
      <c r="E27" s="26">
        <f t="shared" si="11"/>
        <v>29071</v>
      </c>
      <c r="F27" s="26">
        <f t="shared" si="11"/>
        <v>39375</v>
      </c>
      <c r="G27" s="26">
        <f t="shared" si="11"/>
        <v>43903</v>
      </c>
      <c r="H27" s="26">
        <f t="shared" si="11"/>
        <v>49396</v>
      </c>
      <c r="I27" s="26">
        <f t="shared" si="11"/>
        <v>51631</v>
      </c>
      <c r="J27" s="26">
        <f t="shared" si="11"/>
        <v>103309</v>
      </c>
      <c r="K27" s="26">
        <f t="shared" si="11"/>
        <v>95133</v>
      </c>
      <c r="L27" s="26">
        <f t="shared" si="11"/>
        <v>82787</v>
      </c>
      <c r="M27" s="26">
        <f t="shared" si="11"/>
        <v>71149</v>
      </c>
      <c r="N27" s="26">
        <f t="shared" si="11"/>
        <v>61602</v>
      </c>
      <c r="O27" s="26">
        <f t="shared" si="11"/>
        <v>397441</v>
      </c>
      <c r="P27" s="26">
        <f t="shared" si="11"/>
        <v>117560</v>
      </c>
      <c r="Q27" s="26">
        <f t="shared" si="11"/>
        <v>1161325</v>
      </c>
      <c r="R27" s="26">
        <f t="shared" si="11"/>
        <v>47283</v>
      </c>
      <c r="S27" s="26">
        <f t="shared" si="11"/>
        <v>62439</v>
      </c>
      <c r="T27" s="26">
        <f t="shared" si="11"/>
        <v>87899</v>
      </c>
      <c r="U27" s="26">
        <f t="shared" si="11"/>
        <v>0</v>
      </c>
      <c r="V27" s="26">
        <f t="shared" si="11"/>
        <v>1358946</v>
      </c>
      <c r="W27" s="26">
        <f t="shared" si="11"/>
        <v>0</v>
      </c>
      <c r="X27" s="26">
        <f t="shared" si="11"/>
        <v>0</v>
      </c>
      <c r="Y27" s="26">
        <f t="shared" si="11"/>
        <v>1</v>
      </c>
      <c r="Z27" s="26">
        <f t="shared" si="11"/>
        <v>1.0015656838013958</v>
      </c>
      <c r="AA27" s="26">
        <f t="shared" si="11"/>
        <v>1.5317996143286892</v>
      </c>
      <c r="AB27" s="26">
        <f t="shared" si="11"/>
        <v>19.489117889708027</v>
      </c>
      <c r="AC27" s="26">
        <f t="shared" si="11"/>
        <v>0</v>
      </c>
      <c r="AD27" s="26">
        <f t="shared" si="11"/>
        <v>0</v>
      </c>
      <c r="AE27" s="26">
        <f t="shared" si="11"/>
        <v>0</v>
      </c>
      <c r="AF27" s="26">
        <f t="shared" si="11"/>
        <v>0</v>
      </c>
      <c r="AG27" s="26">
        <f t="shared" si="11"/>
        <v>0</v>
      </c>
      <c r="AH27" s="26">
        <f t="shared" si="11"/>
        <v>0</v>
      </c>
      <c r="AI27" s="26">
        <f t="shared" si="11"/>
        <v>0</v>
      </c>
      <c r="AJ27" s="26"/>
      <c r="AK27" s="26"/>
      <c r="AL27" s="26"/>
      <c r="AM27" s="26"/>
      <c r="AN27" s="26"/>
    </row>
    <row r="28" spans="1:31" ht="11.25">
      <c r="A28" s="4"/>
      <c r="B28" s="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X28" s="21"/>
      <c r="Y28" s="86"/>
      <c r="Z28" s="23"/>
      <c r="AB28" s="29"/>
      <c r="AE28" s="87"/>
    </row>
    <row r="29" spans="1:31" ht="12" thickBot="1">
      <c r="A29" s="27"/>
      <c r="B29" s="145" t="s">
        <v>54</v>
      </c>
      <c r="C29" s="51">
        <f aca="true" t="shared" si="12" ref="C29:U29">(C27/$V27)</f>
        <v>0.005856744859619146</v>
      </c>
      <c r="D29" s="51">
        <f t="shared" si="12"/>
        <v>0.00810113131794788</v>
      </c>
      <c r="E29" s="51">
        <f t="shared" si="12"/>
        <v>0.02139231433772939</v>
      </c>
      <c r="F29" s="51">
        <f t="shared" si="12"/>
        <v>0.028974661244817675</v>
      </c>
      <c r="G29" s="51">
        <f t="shared" si="12"/>
        <v>0.032306655304920134</v>
      </c>
      <c r="H29" s="51">
        <f t="shared" si="12"/>
        <v>0.03634875852314956</v>
      </c>
      <c r="I29" s="51">
        <f t="shared" si="12"/>
        <v>0.037993415485236354</v>
      </c>
      <c r="J29" s="51">
        <f t="shared" si="12"/>
        <v>0.07602141659786335</v>
      </c>
      <c r="K29" s="51">
        <f t="shared" si="12"/>
        <v>0.07000498916071721</v>
      </c>
      <c r="L29" s="51">
        <f t="shared" si="12"/>
        <v>0.060920007123167516</v>
      </c>
      <c r="M29" s="51">
        <f t="shared" si="12"/>
        <v>0.052356017089715115</v>
      </c>
      <c r="N29" s="51">
        <f t="shared" si="12"/>
        <v>0.04533071954293989</v>
      </c>
      <c r="O29" s="51">
        <f t="shared" si="12"/>
        <v>0.2924626879949608</v>
      </c>
      <c r="P29" s="51">
        <f t="shared" si="12"/>
        <v>0.08650822034135279</v>
      </c>
      <c r="Q29" s="51">
        <f t="shared" si="12"/>
        <v>0.8545777389241368</v>
      </c>
      <c r="R29" s="51">
        <f t="shared" si="12"/>
        <v>0.034793877019395916</v>
      </c>
      <c r="S29" s="51">
        <f t="shared" si="12"/>
        <v>0.04594663805625831</v>
      </c>
      <c r="T29" s="51">
        <f t="shared" si="12"/>
        <v>0.06468174600020898</v>
      </c>
      <c r="U29" s="51">
        <f t="shared" si="12"/>
        <v>0</v>
      </c>
      <c r="V29" s="51">
        <f>SUM(Q29:U29)</f>
        <v>1</v>
      </c>
      <c r="X29" s="21"/>
      <c r="Y29" s="86"/>
      <c r="Z29" s="23"/>
      <c r="AB29" s="29"/>
      <c r="AE29" s="88"/>
    </row>
    <row r="30" spans="2:31" ht="11.25">
      <c r="B30" s="11" t="str">
        <f>+'Cartera vigente por mes'!B27</f>
        <v>Fuente: Superintendencia de Salud, Archivo Maestro de Beneficiarios.</v>
      </c>
      <c r="C30" s="4"/>
      <c r="D30" s="4"/>
      <c r="E30" s="4"/>
      <c r="F30" s="4"/>
      <c r="G30" s="4"/>
      <c r="H30" s="4"/>
      <c r="I30" s="4"/>
      <c r="J30" s="4"/>
      <c r="K30" s="11" t="s">
        <v>1</v>
      </c>
      <c r="L30" s="11" t="s">
        <v>1</v>
      </c>
      <c r="M30" s="11" t="s">
        <v>1</v>
      </c>
      <c r="N30" s="11"/>
      <c r="O30" s="11" t="s">
        <v>1</v>
      </c>
      <c r="P30" s="4"/>
      <c r="Q30" s="89"/>
      <c r="R30" s="4"/>
      <c r="S30" s="4"/>
      <c r="T30" s="4"/>
      <c r="U30" s="4"/>
      <c r="V30" s="4"/>
      <c r="W30" s="11" t="s">
        <v>1</v>
      </c>
      <c r="X30" s="21"/>
      <c r="Y30" s="90"/>
      <c r="Z30" s="90"/>
      <c r="AB30" s="29"/>
      <c r="AE30" s="33"/>
    </row>
    <row r="31" spans="2:28" ht="11.25">
      <c r="B31" s="58" t="s">
        <v>246</v>
      </c>
      <c r="C31" s="4"/>
      <c r="D31" s="4"/>
      <c r="E31" s="4"/>
      <c r="F31" s="4"/>
      <c r="G31" s="4"/>
      <c r="H31" s="4"/>
      <c r="I31" s="4"/>
      <c r="J31" s="4"/>
      <c r="K31" s="11" t="s">
        <v>1</v>
      </c>
      <c r="L31" s="11" t="s">
        <v>1</v>
      </c>
      <c r="M31" s="11" t="s">
        <v>1</v>
      </c>
      <c r="N31" s="11"/>
      <c r="O31" s="11" t="s">
        <v>1</v>
      </c>
      <c r="P31" s="4"/>
      <c r="Q31" s="11" t="s">
        <v>1</v>
      </c>
      <c r="R31" s="4"/>
      <c r="S31" s="4"/>
      <c r="T31" s="4"/>
      <c r="U31" s="4"/>
      <c r="V31" s="4"/>
      <c r="W31" s="11" t="s">
        <v>1</v>
      </c>
      <c r="X31" s="21"/>
      <c r="Y31" s="21"/>
      <c r="Z31" s="21"/>
      <c r="AB31" s="29"/>
    </row>
    <row r="32" ht="11.25">
      <c r="AB32" s="29"/>
    </row>
    <row r="33" spans="1:28" ht="15">
      <c r="A33" s="150" t="s">
        <v>234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26"/>
      <c r="AB33" s="29"/>
    </row>
    <row r="34" spans="4:28" ht="11.2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AB34" s="29"/>
    </row>
    <row r="35" spans="2:28" ht="13.5">
      <c r="B35" s="102" t="s">
        <v>253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AB35" s="29"/>
    </row>
    <row r="36" spans="1:28" ht="12" thickBot="1">
      <c r="A36" s="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AB36" s="29"/>
    </row>
    <row r="37" spans="1:28" ht="11.25">
      <c r="A37" s="112" t="s">
        <v>1</v>
      </c>
      <c r="B37" s="112" t="s">
        <v>1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 t="s">
        <v>4</v>
      </c>
      <c r="R37" s="124" t="s">
        <v>144</v>
      </c>
      <c r="S37" s="124" t="s">
        <v>145</v>
      </c>
      <c r="T37" s="124" t="s">
        <v>146</v>
      </c>
      <c r="U37" s="124" t="s">
        <v>147</v>
      </c>
      <c r="V37" s="124"/>
      <c r="AB37" s="29"/>
    </row>
    <row r="38" spans="1:28" ht="11.25">
      <c r="A38" s="120" t="s">
        <v>39</v>
      </c>
      <c r="B38" s="120" t="s">
        <v>40</v>
      </c>
      <c r="C38" s="125" t="str">
        <f>+C6</f>
        <v>001 - 100</v>
      </c>
      <c r="D38" s="125" t="str">
        <f aca="true" t="shared" si="13" ref="D38:P38">+D6</f>
        <v>101 - 150</v>
      </c>
      <c r="E38" s="125" t="str">
        <f t="shared" si="13"/>
        <v>151 - 200</v>
      </c>
      <c r="F38" s="125" t="str">
        <f t="shared" si="13"/>
        <v>201 - 250</v>
      </c>
      <c r="G38" s="125" t="str">
        <f t="shared" si="13"/>
        <v>251 - 300</v>
      </c>
      <c r="H38" s="125" t="str">
        <f t="shared" si="13"/>
        <v>301 - 350</v>
      </c>
      <c r="I38" s="125" t="str">
        <f t="shared" si="13"/>
        <v>351 - 400</v>
      </c>
      <c r="J38" s="125" t="str">
        <f t="shared" si="13"/>
        <v>401 - 500</v>
      </c>
      <c r="K38" s="125" t="str">
        <f t="shared" si="13"/>
        <v>501 - 600</v>
      </c>
      <c r="L38" s="125" t="str">
        <f t="shared" si="13"/>
        <v>601 - 700</v>
      </c>
      <c r="M38" s="125" t="str">
        <f t="shared" si="13"/>
        <v>701 - 800</v>
      </c>
      <c r="N38" s="125" t="str">
        <f t="shared" si="13"/>
        <v>801 - 900</v>
      </c>
      <c r="O38" s="125" t="str">
        <f t="shared" si="13"/>
        <v>más de 900</v>
      </c>
      <c r="P38" s="125" t="str">
        <f t="shared" si="13"/>
        <v>s/clas. (*)</v>
      </c>
      <c r="Q38" s="119" t="s">
        <v>159</v>
      </c>
      <c r="R38" s="119" t="s">
        <v>160</v>
      </c>
      <c r="S38" s="119" t="s">
        <v>161</v>
      </c>
      <c r="T38" s="119" t="s">
        <v>162</v>
      </c>
      <c r="U38" s="119" t="str">
        <f>+U6</f>
        <v>(*)</v>
      </c>
      <c r="V38" s="119" t="s">
        <v>4</v>
      </c>
      <c r="AB38" s="29"/>
    </row>
    <row r="39" spans="1:22" ht="11.25">
      <c r="A39" s="4">
        <v>67</v>
      </c>
      <c r="B39" s="11" t="str">
        <f aca="true" t="shared" si="14" ref="B39:B46">+B7</f>
        <v>Colmena Golden Cross</v>
      </c>
      <c r="C39" s="29">
        <f aca="true" t="shared" si="15" ref="C39:U39">(C7/$V7)*100</f>
        <v>0.2399412144024714</v>
      </c>
      <c r="D39" s="29">
        <f t="shared" si="15"/>
        <v>0.38840484081400056</v>
      </c>
      <c r="E39" s="29">
        <f t="shared" si="15"/>
        <v>0.7773095591580063</v>
      </c>
      <c r="F39" s="29">
        <f t="shared" si="15"/>
        <v>0.9927567745902253</v>
      </c>
      <c r="G39" s="29">
        <f t="shared" si="15"/>
        <v>1.4746387135151888</v>
      </c>
      <c r="H39" s="29">
        <f t="shared" si="15"/>
        <v>2.1914630915425724</v>
      </c>
      <c r="I39" s="29">
        <f t="shared" si="15"/>
        <v>2.621357767347</v>
      </c>
      <c r="J39" s="29">
        <f t="shared" si="15"/>
        <v>5.795080205349689</v>
      </c>
      <c r="K39" s="29">
        <f t="shared" si="15"/>
        <v>5.992031952171717</v>
      </c>
      <c r="L39" s="29">
        <f t="shared" si="15"/>
        <v>5.508150503126734</v>
      </c>
      <c r="M39" s="29">
        <f t="shared" si="15"/>
        <v>5.14074051857295</v>
      </c>
      <c r="N39" s="29">
        <f t="shared" si="15"/>
        <v>4.734839964208769</v>
      </c>
      <c r="O39" s="29">
        <f t="shared" si="15"/>
        <v>42.604062004808824</v>
      </c>
      <c r="P39" s="29">
        <f t="shared" si="15"/>
        <v>3.6900959264980076</v>
      </c>
      <c r="Q39" s="29">
        <f t="shared" si="15"/>
        <v>82.15087303610615</v>
      </c>
      <c r="R39" s="29">
        <f t="shared" si="15"/>
        <v>3.6376087858474673</v>
      </c>
      <c r="S39" s="29">
        <f t="shared" si="15"/>
        <v>7.605136741498334</v>
      </c>
      <c r="T39" s="29">
        <f t="shared" si="15"/>
        <v>6.606381436548046</v>
      </c>
      <c r="U39" s="29">
        <f t="shared" si="15"/>
        <v>0</v>
      </c>
      <c r="V39" s="23">
        <f aca="true" t="shared" si="16" ref="V39:V46">SUM(Q39:U39)</f>
        <v>99.99999999999999</v>
      </c>
    </row>
    <row r="40" spans="1:22" ht="11.25">
      <c r="A40" s="4">
        <v>70</v>
      </c>
      <c r="B40" s="11" t="str">
        <f t="shared" si="14"/>
        <v>Normédica</v>
      </c>
      <c r="C40" s="29">
        <f aca="true" t="shared" si="17" ref="C40:U40">(C8/$V8)*100</f>
        <v>0.4502930786848337</v>
      </c>
      <c r="D40" s="29">
        <f t="shared" si="17"/>
        <v>0.5745118590116843</v>
      </c>
      <c r="E40" s="29">
        <f t="shared" si="17"/>
        <v>1.354761072939715</v>
      </c>
      <c r="F40" s="29">
        <f t="shared" si="17"/>
        <v>2.3679204999805905</v>
      </c>
      <c r="G40" s="29">
        <f t="shared" si="17"/>
        <v>3.202515430301619</v>
      </c>
      <c r="H40" s="29">
        <f t="shared" si="17"/>
        <v>3.6955087147238075</v>
      </c>
      <c r="I40" s="29">
        <f t="shared" si="17"/>
        <v>3.81196382128023</v>
      </c>
      <c r="J40" s="29">
        <f t="shared" si="17"/>
        <v>8.109157253212219</v>
      </c>
      <c r="K40" s="29">
        <f t="shared" si="17"/>
        <v>8.081984395015722</v>
      </c>
      <c r="L40" s="29">
        <f t="shared" si="17"/>
        <v>7.313380691743333</v>
      </c>
      <c r="M40" s="29">
        <f t="shared" si="17"/>
        <v>6.319630449128527</v>
      </c>
      <c r="N40" s="29">
        <f t="shared" si="17"/>
        <v>5.41904429175886</v>
      </c>
      <c r="O40" s="29">
        <f t="shared" si="17"/>
        <v>35.239315243973444</v>
      </c>
      <c r="P40" s="29">
        <f t="shared" si="17"/>
        <v>9.805519972050774</v>
      </c>
      <c r="Q40" s="29">
        <f t="shared" si="17"/>
        <v>95.74550677380536</v>
      </c>
      <c r="R40" s="29">
        <f t="shared" si="17"/>
        <v>0.22126470245720276</v>
      </c>
      <c r="S40" s="29">
        <f t="shared" si="17"/>
        <v>2.686231124568146</v>
      </c>
      <c r="T40" s="29">
        <f t="shared" si="17"/>
        <v>1.346997399169287</v>
      </c>
      <c r="U40" s="29">
        <f t="shared" si="17"/>
        <v>0</v>
      </c>
      <c r="V40" s="23">
        <f t="shared" si="16"/>
        <v>100</v>
      </c>
    </row>
    <row r="41" spans="1:22" ht="11.25">
      <c r="A41" s="4">
        <v>78</v>
      </c>
      <c r="B41" s="11" t="str">
        <f t="shared" si="14"/>
        <v>ING Salud S.A.</v>
      </c>
      <c r="C41" s="29">
        <f aca="true" t="shared" si="18" ref="C41:U41">(C9/$V9)*100</f>
        <v>0.6710467950880891</v>
      </c>
      <c r="D41" s="29">
        <f t="shared" si="18"/>
        <v>0.9163390416541872</v>
      </c>
      <c r="E41" s="29">
        <f t="shared" si="18"/>
        <v>2.132943089924062</v>
      </c>
      <c r="F41" s="29">
        <f t="shared" si="18"/>
        <v>2.9120397926958264</v>
      </c>
      <c r="G41" s="29">
        <f t="shared" si="18"/>
        <v>3.299123847941555</v>
      </c>
      <c r="H41" s="29">
        <f t="shared" si="18"/>
        <v>3.846955836021944</v>
      </c>
      <c r="I41" s="29">
        <f t="shared" si="18"/>
        <v>4.112341574192374</v>
      </c>
      <c r="J41" s="29">
        <f t="shared" si="18"/>
        <v>8.016924027645612</v>
      </c>
      <c r="K41" s="29">
        <f t="shared" si="18"/>
        <v>7.196123851732779</v>
      </c>
      <c r="L41" s="29">
        <f t="shared" si="18"/>
        <v>6.141405103746868</v>
      </c>
      <c r="M41" s="29">
        <f t="shared" si="18"/>
        <v>5.20648906042075</v>
      </c>
      <c r="N41" s="29">
        <f t="shared" si="18"/>
        <v>4.438386909658903</v>
      </c>
      <c r="O41" s="29">
        <f t="shared" si="18"/>
        <v>25.957758172932934</v>
      </c>
      <c r="P41" s="29">
        <f t="shared" si="18"/>
        <v>10.287109456452095</v>
      </c>
      <c r="Q41" s="29">
        <f t="shared" si="18"/>
        <v>85.13498656010798</v>
      </c>
      <c r="R41" s="29">
        <f t="shared" si="18"/>
        <v>2.227344588216115</v>
      </c>
      <c r="S41" s="29">
        <f t="shared" si="18"/>
        <v>7.494114123449863</v>
      </c>
      <c r="T41" s="29">
        <f t="shared" si="18"/>
        <v>5.143554728226047</v>
      </c>
      <c r="U41" s="29">
        <f t="shared" si="18"/>
        <v>0</v>
      </c>
      <c r="V41" s="23">
        <f t="shared" si="16"/>
        <v>100</v>
      </c>
    </row>
    <row r="42" spans="1:22" ht="11.25">
      <c r="A42" s="4">
        <v>80</v>
      </c>
      <c r="B42" s="11" t="str">
        <f t="shared" si="14"/>
        <v>Vida Tres</v>
      </c>
      <c r="C42" s="29">
        <f aca="true" t="shared" si="19" ref="C42:U42">(C10/$V10)*100</f>
        <v>0.35772031994505415</v>
      </c>
      <c r="D42" s="29">
        <f t="shared" si="19"/>
        <v>0.5923848498290096</v>
      </c>
      <c r="E42" s="29">
        <f t="shared" si="19"/>
        <v>1.1218109233476898</v>
      </c>
      <c r="F42" s="29">
        <f t="shared" si="19"/>
        <v>1.1218109233476898</v>
      </c>
      <c r="G42" s="29">
        <f t="shared" si="19"/>
        <v>1.4537753802567002</v>
      </c>
      <c r="H42" s="29">
        <f t="shared" si="19"/>
        <v>1.7685692618083477</v>
      </c>
      <c r="I42" s="29">
        <f t="shared" si="19"/>
        <v>2.0590381616037314</v>
      </c>
      <c r="J42" s="29">
        <f t="shared" si="19"/>
        <v>4.6646729720835065</v>
      </c>
      <c r="K42" s="29">
        <f t="shared" si="19"/>
        <v>5.032409460987021</v>
      </c>
      <c r="L42" s="29">
        <f t="shared" si="19"/>
        <v>4.854980182294275</v>
      </c>
      <c r="M42" s="29">
        <f t="shared" si="19"/>
        <v>4.405683460443287</v>
      </c>
      <c r="N42" s="29">
        <f t="shared" si="19"/>
        <v>4.315537939817133</v>
      </c>
      <c r="O42" s="29">
        <f t="shared" si="19"/>
        <v>39.38643810723024</v>
      </c>
      <c r="P42" s="29">
        <f t="shared" si="19"/>
        <v>7.494956143488775</v>
      </c>
      <c r="Q42" s="29">
        <f t="shared" si="19"/>
        <v>78.62978808648246</v>
      </c>
      <c r="R42" s="29">
        <f t="shared" si="19"/>
        <v>11.462789932319316</v>
      </c>
      <c r="S42" s="29">
        <f t="shared" si="19"/>
        <v>2.8288522901254884</v>
      </c>
      <c r="T42" s="29">
        <f t="shared" si="19"/>
        <v>7.078569691072732</v>
      </c>
      <c r="U42" s="29">
        <f t="shared" si="19"/>
        <v>0</v>
      </c>
      <c r="V42" s="23">
        <f t="shared" si="16"/>
        <v>99.99999999999999</v>
      </c>
    </row>
    <row r="43" spans="1:22" ht="11.25">
      <c r="A43" s="4">
        <v>81</v>
      </c>
      <c r="B43" s="11" t="str">
        <f t="shared" si="14"/>
        <v>Ferrosalud</v>
      </c>
      <c r="C43" s="29">
        <f aca="true" t="shared" si="20" ref="C43:U43">(C11/$V11)*100</f>
        <v>1.3057145159990327</v>
      </c>
      <c r="D43" s="29">
        <f t="shared" si="20"/>
        <v>0.7495768517772226</v>
      </c>
      <c r="E43" s="29">
        <f t="shared" si="20"/>
        <v>2.619488998146208</v>
      </c>
      <c r="F43" s="29">
        <f t="shared" si="20"/>
        <v>5.101958571773999</v>
      </c>
      <c r="G43" s="29">
        <f t="shared" si="20"/>
        <v>7.108890142661401</v>
      </c>
      <c r="H43" s="29">
        <f t="shared" si="20"/>
        <v>7.503828483920367</v>
      </c>
      <c r="I43" s="29">
        <f t="shared" si="20"/>
        <v>7.3506891271056665</v>
      </c>
      <c r="J43" s="29">
        <f t="shared" si="20"/>
        <v>13.693882485693559</v>
      </c>
      <c r="K43" s="29">
        <f t="shared" si="20"/>
        <v>9.486580156363344</v>
      </c>
      <c r="L43" s="29">
        <f t="shared" si="20"/>
        <v>6.705891835254292</v>
      </c>
      <c r="M43" s="29">
        <f t="shared" si="20"/>
        <v>4.18312243088579</v>
      </c>
      <c r="N43" s="29">
        <f t="shared" si="20"/>
        <v>3.078907068590312</v>
      </c>
      <c r="O43" s="29">
        <f t="shared" si="20"/>
        <v>7.898766825179335</v>
      </c>
      <c r="P43" s="29">
        <f t="shared" si="20"/>
        <v>15.426775207544127</v>
      </c>
      <c r="Q43" s="29">
        <f t="shared" si="20"/>
        <v>92.21407270089466</v>
      </c>
      <c r="R43" s="29">
        <f t="shared" si="20"/>
        <v>0.048359796888853064</v>
      </c>
      <c r="S43" s="29">
        <f t="shared" si="20"/>
        <v>0.08865962762956396</v>
      </c>
      <c r="T43" s="29">
        <f t="shared" si="20"/>
        <v>7.648907874586927</v>
      </c>
      <c r="U43" s="29">
        <f t="shared" si="20"/>
        <v>0</v>
      </c>
      <c r="V43" s="23">
        <f>SUM(Q43:U43)</f>
        <v>100</v>
      </c>
    </row>
    <row r="44" spans="1:22" ht="11.25">
      <c r="A44" s="4">
        <v>88</v>
      </c>
      <c r="B44" s="11" t="str">
        <f t="shared" si="14"/>
        <v>Mas Vida</v>
      </c>
      <c r="C44" s="29">
        <f aca="true" t="shared" si="21" ref="C44:U44">(C12/$V12)*100</f>
        <v>0.31779494359926375</v>
      </c>
      <c r="D44" s="29">
        <f t="shared" si="21"/>
        <v>0.4066831332693548</v>
      </c>
      <c r="E44" s="29">
        <f t="shared" si="21"/>
        <v>0.9588911788304517</v>
      </c>
      <c r="F44" s="29">
        <f t="shared" si="21"/>
        <v>1.3993990214432923</v>
      </c>
      <c r="G44" s="29">
        <f t="shared" si="21"/>
        <v>2.0428551201170495</v>
      </c>
      <c r="H44" s="29">
        <f t="shared" si="21"/>
        <v>2.6965372937086043</v>
      </c>
      <c r="I44" s="29">
        <f t="shared" si="21"/>
        <v>3.0819816559948396</v>
      </c>
      <c r="J44" s="29">
        <f t="shared" si="21"/>
        <v>7.009581045576829</v>
      </c>
      <c r="K44" s="29">
        <f t="shared" si="21"/>
        <v>7.856772021459026</v>
      </c>
      <c r="L44" s="29">
        <f t="shared" si="21"/>
        <v>7.472900901467836</v>
      </c>
      <c r="M44" s="29">
        <f t="shared" si="21"/>
        <v>6.738983370828941</v>
      </c>
      <c r="N44" s="29">
        <f t="shared" si="21"/>
        <v>6.09159416641757</v>
      </c>
      <c r="O44" s="29">
        <f t="shared" si="21"/>
        <v>36.92006355898872</v>
      </c>
      <c r="P44" s="29">
        <f t="shared" si="21"/>
        <v>5.533879772823813</v>
      </c>
      <c r="Q44" s="29">
        <f t="shared" si="21"/>
        <v>88.52791718452558</v>
      </c>
      <c r="R44" s="29">
        <f t="shared" si="21"/>
        <v>3.575193115491717</v>
      </c>
      <c r="S44" s="29">
        <f t="shared" si="21"/>
        <v>5.047747903654642</v>
      </c>
      <c r="T44" s="29">
        <f t="shared" si="21"/>
        <v>2.8491417963280528</v>
      </c>
      <c r="U44" s="29">
        <f t="shared" si="21"/>
        <v>0</v>
      </c>
      <c r="V44" s="23">
        <f t="shared" si="16"/>
        <v>99.99999999999999</v>
      </c>
    </row>
    <row r="45" spans="1:22" ht="11.25">
      <c r="A45" s="4">
        <v>99</v>
      </c>
      <c r="B45" s="11" t="str">
        <f t="shared" si="14"/>
        <v>Isapre Banmédica</v>
      </c>
      <c r="C45" s="29">
        <f aca="true" t="shared" si="22" ref="C45:U45">(C13/$V13)*100</f>
        <v>0.6864672474494385</v>
      </c>
      <c r="D45" s="29">
        <f t="shared" si="22"/>
        <v>0.9877804332742272</v>
      </c>
      <c r="E45" s="29">
        <f t="shared" si="22"/>
        <v>2.7420142368874156</v>
      </c>
      <c r="F45" s="29">
        <f t="shared" si="22"/>
        <v>3.7914707167270576</v>
      </c>
      <c r="G45" s="29">
        <f t="shared" si="22"/>
        <v>4.032071544214015</v>
      </c>
      <c r="H45" s="29">
        <f t="shared" si="22"/>
        <v>4.366792588595072</v>
      </c>
      <c r="I45" s="29">
        <f t="shared" si="22"/>
        <v>4.29419474211703</v>
      </c>
      <c r="J45" s="29">
        <f t="shared" si="22"/>
        <v>8.244995245804745</v>
      </c>
      <c r="K45" s="29">
        <f t="shared" si="22"/>
        <v>7.040063731914785</v>
      </c>
      <c r="L45" s="29">
        <f t="shared" si="22"/>
        <v>5.941780381877522</v>
      </c>
      <c r="M45" s="29">
        <f t="shared" si="22"/>
        <v>4.972952483745792</v>
      </c>
      <c r="N45" s="29">
        <f t="shared" si="22"/>
        <v>4.211317554544753</v>
      </c>
      <c r="O45" s="29">
        <f t="shared" si="22"/>
        <v>25.56311515431861</v>
      </c>
      <c r="P45" s="29">
        <f t="shared" si="22"/>
        <v>10.258782412047388</v>
      </c>
      <c r="Q45" s="29">
        <f t="shared" si="22"/>
        <v>87.13379847351784</v>
      </c>
      <c r="R45" s="29">
        <f t="shared" si="22"/>
        <v>5.799154524194999</v>
      </c>
      <c r="S45" s="29">
        <f t="shared" si="22"/>
        <v>1.5557140287307583</v>
      </c>
      <c r="T45" s="29">
        <f t="shared" si="22"/>
        <v>5.511332973556395</v>
      </c>
      <c r="U45" s="29">
        <f t="shared" si="22"/>
        <v>0</v>
      </c>
      <c r="V45" s="23">
        <f t="shared" si="16"/>
        <v>100</v>
      </c>
    </row>
    <row r="46" spans="1:22" ht="11.25">
      <c r="A46" s="4">
        <v>107</v>
      </c>
      <c r="B46" s="11" t="str">
        <f t="shared" si="14"/>
        <v>Consalud S.A.</v>
      </c>
      <c r="C46" s="29">
        <f aca="true" t="shared" si="23" ref="C46:U46">(C14/$V14)*100</f>
        <v>0.8468921963045906</v>
      </c>
      <c r="D46" s="29">
        <f t="shared" si="23"/>
        <v>1.1392087305204885</v>
      </c>
      <c r="E46" s="29">
        <f t="shared" si="23"/>
        <v>3.466510764515085</v>
      </c>
      <c r="F46" s="29">
        <f t="shared" si="23"/>
        <v>4.578965100378525</v>
      </c>
      <c r="G46" s="29">
        <f t="shared" si="23"/>
        <v>4.595149857640196</v>
      </c>
      <c r="H46" s="29">
        <f t="shared" si="23"/>
        <v>4.703818942111417</v>
      </c>
      <c r="I46" s="29">
        <f t="shared" si="23"/>
        <v>4.6430435270879995</v>
      </c>
      <c r="J46" s="29">
        <f t="shared" si="23"/>
        <v>9.041333888239295</v>
      </c>
      <c r="K46" s="29">
        <f t="shared" si="23"/>
        <v>7.941100695614262</v>
      </c>
      <c r="L46" s="29">
        <f t="shared" si="23"/>
        <v>6.606353673279296</v>
      </c>
      <c r="M46" s="29">
        <f t="shared" si="23"/>
        <v>5.364421279322486</v>
      </c>
      <c r="N46" s="29">
        <f t="shared" si="23"/>
        <v>4.3236422970464465</v>
      </c>
      <c r="O46" s="29">
        <f t="shared" si="23"/>
        <v>19.770506748052874</v>
      </c>
      <c r="P46" s="29">
        <f t="shared" si="23"/>
        <v>11.117937335262292</v>
      </c>
      <c r="Q46" s="29">
        <f t="shared" si="23"/>
        <v>88.13888503537525</v>
      </c>
      <c r="R46" s="29">
        <f t="shared" si="23"/>
        <v>1.0605970523923713</v>
      </c>
      <c r="S46" s="29">
        <f t="shared" si="23"/>
        <v>3.5741889454804894</v>
      </c>
      <c r="T46" s="29">
        <f t="shared" si="23"/>
        <v>7.226328966751884</v>
      </c>
      <c r="U46" s="29">
        <f t="shared" si="23"/>
        <v>0</v>
      </c>
      <c r="V46" s="23">
        <f t="shared" si="16"/>
        <v>99.99999999999999</v>
      </c>
    </row>
    <row r="47" spans="1:22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1.25">
      <c r="B48" s="11" t="s">
        <v>46</v>
      </c>
      <c r="C48" s="29">
        <f aca="true" t="shared" si="24" ref="C48:U48">(C16/$V16)*100</f>
        <v>0.6003556591308057</v>
      </c>
      <c r="D48" s="29">
        <f t="shared" si="24"/>
        <v>0.8293635833990198</v>
      </c>
      <c r="E48" s="29">
        <f t="shared" si="24"/>
        <v>2.2001363233070967</v>
      </c>
      <c r="F48" s="29">
        <f t="shared" si="24"/>
        <v>2.9807586125485988</v>
      </c>
      <c r="G48" s="29">
        <f t="shared" si="24"/>
        <v>3.3080107078530605</v>
      </c>
      <c r="H48" s="29">
        <f t="shared" si="24"/>
        <v>3.725129564260446</v>
      </c>
      <c r="I48" s="29">
        <f t="shared" si="24"/>
        <v>3.8663270007730066</v>
      </c>
      <c r="J48" s="29">
        <f t="shared" si="24"/>
        <v>7.748190289058722</v>
      </c>
      <c r="K48" s="29">
        <f t="shared" si="24"/>
        <v>7.135268515027931</v>
      </c>
      <c r="L48" s="29">
        <f t="shared" si="24"/>
        <v>6.193571480250256</v>
      </c>
      <c r="M48" s="29">
        <f t="shared" si="24"/>
        <v>5.2954369771258625</v>
      </c>
      <c r="N48" s="29">
        <f t="shared" si="24"/>
        <v>4.5631751906812745</v>
      </c>
      <c r="O48" s="29">
        <f t="shared" si="24"/>
        <v>28.76124762481389</v>
      </c>
      <c r="P48" s="29">
        <f t="shared" si="24"/>
        <v>8.89719014055009</v>
      </c>
      <c r="Q48" s="29">
        <f t="shared" si="24"/>
        <v>86.10416166878005</v>
      </c>
      <c r="R48" s="29">
        <f t="shared" si="24"/>
        <v>3.5821043292169783</v>
      </c>
      <c r="S48" s="29">
        <f t="shared" si="24"/>
        <v>4.549847493060078</v>
      </c>
      <c r="T48" s="29">
        <f t="shared" si="24"/>
        <v>5.7638865089428855</v>
      </c>
      <c r="U48" s="29">
        <f t="shared" si="24"/>
        <v>0</v>
      </c>
      <c r="V48" s="23">
        <f>SUM(Q48:U48)</f>
        <v>99.99999999999999</v>
      </c>
    </row>
    <row r="49" spans="1:22" ht="11.25">
      <c r="A49" s="4"/>
      <c r="B49" s="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6"/>
      <c r="R49" s="26"/>
      <c r="S49" s="26"/>
      <c r="T49" s="26"/>
      <c r="U49" s="26"/>
      <c r="V49" s="26"/>
    </row>
    <row r="50" spans="1:22" ht="11.25">
      <c r="A50" s="4">
        <v>62</v>
      </c>
      <c r="B50" s="11" t="str">
        <f aca="true" t="shared" si="25" ref="B50:B55">+B18</f>
        <v>San Lorenzo</v>
      </c>
      <c r="C50" s="29">
        <f aca="true" t="shared" si="26" ref="C50:U50">(C18/$V18)*100</f>
        <v>0</v>
      </c>
      <c r="D50" s="29">
        <f t="shared" si="26"/>
        <v>0</v>
      </c>
      <c r="E50" s="29">
        <f t="shared" si="26"/>
        <v>0.05254860746190226</v>
      </c>
      <c r="F50" s="29">
        <f t="shared" si="26"/>
        <v>0.05254860746190226</v>
      </c>
      <c r="G50" s="29">
        <f t="shared" si="26"/>
        <v>0.2627430373095113</v>
      </c>
      <c r="H50" s="29">
        <f t="shared" si="26"/>
        <v>0.10509721492380451</v>
      </c>
      <c r="I50" s="29">
        <f t="shared" si="26"/>
        <v>0.2627430373095113</v>
      </c>
      <c r="J50" s="29">
        <f t="shared" si="26"/>
        <v>0.5254860746190226</v>
      </c>
      <c r="K50" s="29">
        <f t="shared" si="26"/>
        <v>1.418812401471361</v>
      </c>
      <c r="L50" s="29">
        <f t="shared" si="26"/>
        <v>5.044666316342617</v>
      </c>
      <c r="M50" s="29">
        <f t="shared" si="26"/>
        <v>5.990541250656857</v>
      </c>
      <c r="N50" s="29">
        <f t="shared" si="26"/>
        <v>8.512874408828166</v>
      </c>
      <c r="O50" s="29">
        <f t="shared" si="26"/>
        <v>68.20809248554913</v>
      </c>
      <c r="P50" s="29">
        <f t="shared" si="26"/>
        <v>0.5780346820809248</v>
      </c>
      <c r="Q50" s="29">
        <f t="shared" si="26"/>
        <v>91.01418812401472</v>
      </c>
      <c r="R50" s="29">
        <f t="shared" si="26"/>
        <v>0</v>
      </c>
      <c r="S50" s="29">
        <f t="shared" si="26"/>
        <v>1.5239096163951655</v>
      </c>
      <c r="T50" s="29">
        <f t="shared" si="26"/>
        <v>7.461902259590121</v>
      </c>
      <c r="U50" s="29">
        <f t="shared" si="26"/>
        <v>0</v>
      </c>
      <c r="V50" s="23">
        <f aca="true" t="shared" si="27" ref="V50:V55">SUM(Q50:U50)</f>
        <v>100</v>
      </c>
    </row>
    <row r="51" spans="1:22" ht="11.25">
      <c r="A51" s="4">
        <v>63</v>
      </c>
      <c r="B51" s="11" t="str">
        <f t="shared" si="25"/>
        <v>Fusat Ltda.</v>
      </c>
      <c r="C51" s="29">
        <f aca="true" t="shared" si="28" ref="C51:U51">(C19/$V19)*100</f>
        <v>0.3475350752992663</v>
      </c>
      <c r="D51" s="29">
        <f t="shared" si="28"/>
        <v>0.5599176213154846</v>
      </c>
      <c r="E51" s="29">
        <f t="shared" si="28"/>
        <v>0.9203243660702792</v>
      </c>
      <c r="F51" s="29">
        <f t="shared" si="28"/>
        <v>1.2678594413695456</v>
      </c>
      <c r="G51" s="29">
        <f t="shared" si="28"/>
        <v>1.6990603681297463</v>
      </c>
      <c r="H51" s="29">
        <f t="shared" si="28"/>
        <v>2.117389625434419</v>
      </c>
      <c r="I51" s="29">
        <f t="shared" si="28"/>
        <v>3.10207233878234</v>
      </c>
      <c r="J51" s="29">
        <f t="shared" si="28"/>
        <v>4.8976702278285495</v>
      </c>
      <c r="K51" s="29">
        <f t="shared" si="28"/>
        <v>4.466469301068349</v>
      </c>
      <c r="L51" s="29">
        <f t="shared" si="28"/>
        <v>3.513965761359248</v>
      </c>
      <c r="M51" s="29">
        <f t="shared" si="28"/>
        <v>3.50109409190372</v>
      </c>
      <c r="N51" s="29">
        <f t="shared" si="28"/>
        <v>3.5654524391813616</v>
      </c>
      <c r="O51" s="29">
        <f t="shared" si="28"/>
        <v>30.949929205817995</v>
      </c>
      <c r="P51" s="29">
        <f t="shared" si="28"/>
        <v>3.391684901531729</v>
      </c>
      <c r="Q51" s="29">
        <f t="shared" si="28"/>
        <v>64.30042476509203</v>
      </c>
      <c r="R51" s="29">
        <f t="shared" si="28"/>
        <v>0.5920967949543056</v>
      </c>
      <c r="S51" s="29">
        <f t="shared" si="28"/>
        <v>7.491311623117518</v>
      </c>
      <c r="T51" s="29">
        <f t="shared" si="28"/>
        <v>27.616166816836145</v>
      </c>
      <c r="U51" s="29">
        <f t="shared" si="28"/>
        <v>0</v>
      </c>
      <c r="V51" s="23">
        <f t="shared" si="27"/>
        <v>100</v>
      </c>
    </row>
    <row r="52" spans="1:22" ht="11.25">
      <c r="A52" s="4">
        <v>65</v>
      </c>
      <c r="B52" s="11" t="str">
        <f t="shared" si="25"/>
        <v>Chuquicamata</v>
      </c>
      <c r="C52" s="29">
        <f aca="true" t="shared" si="29" ref="C52:U52">(C20/$V20)*100</f>
        <v>0.025148797049207815</v>
      </c>
      <c r="D52" s="29">
        <f t="shared" si="29"/>
        <v>0.05029759409841563</v>
      </c>
      <c r="E52" s="29">
        <f t="shared" si="29"/>
        <v>0.08382932349735937</v>
      </c>
      <c r="F52" s="29">
        <f t="shared" si="29"/>
        <v>0.07544639114762344</v>
      </c>
      <c r="G52" s="29">
        <f t="shared" si="29"/>
        <v>0.05029759409841563</v>
      </c>
      <c r="H52" s="29">
        <f t="shared" si="29"/>
        <v>0.21795624109313438</v>
      </c>
      <c r="I52" s="29">
        <f t="shared" si="29"/>
        <v>0.1592757146449828</v>
      </c>
      <c r="J52" s="29">
        <f t="shared" si="29"/>
        <v>0.4442954145360047</v>
      </c>
      <c r="K52" s="29">
        <f t="shared" si="29"/>
        <v>0.5365076703831</v>
      </c>
      <c r="L52" s="29">
        <f t="shared" si="29"/>
        <v>0.5868052644815156</v>
      </c>
      <c r="M52" s="29">
        <f t="shared" si="29"/>
        <v>0.8466761673233297</v>
      </c>
      <c r="N52" s="29">
        <f t="shared" si="29"/>
        <v>1.047866543716992</v>
      </c>
      <c r="O52" s="29">
        <f t="shared" si="29"/>
        <v>70.95313940816497</v>
      </c>
      <c r="P52" s="29">
        <f t="shared" si="29"/>
        <v>0.3939978204375891</v>
      </c>
      <c r="Q52" s="29">
        <f t="shared" si="29"/>
        <v>75.47153994467266</v>
      </c>
      <c r="R52" s="29">
        <f t="shared" si="29"/>
        <v>0.8299103026238578</v>
      </c>
      <c r="S52" s="29">
        <f t="shared" si="29"/>
        <v>10.671472881213848</v>
      </c>
      <c r="T52" s="29">
        <f t="shared" si="29"/>
        <v>13.027076871489648</v>
      </c>
      <c r="U52" s="29">
        <f t="shared" si="29"/>
        <v>0</v>
      </c>
      <c r="V52" s="23">
        <f t="shared" si="27"/>
        <v>100</v>
      </c>
    </row>
    <row r="53" spans="1:22" ht="11.25">
      <c r="A53" s="4">
        <v>68</v>
      </c>
      <c r="B53" s="11" t="str">
        <f t="shared" si="25"/>
        <v>Río Blanco</v>
      </c>
      <c r="C53" s="29">
        <f aca="true" t="shared" si="30" ref="C53:U53">(C21/$V21)*100</f>
        <v>0.3181336161187699</v>
      </c>
      <c r="D53" s="29">
        <f t="shared" si="30"/>
        <v>0.3181336161187699</v>
      </c>
      <c r="E53" s="29">
        <f t="shared" si="30"/>
        <v>0.3181336161187699</v>
      </c>
      <c r="F53" s="29">
        <f t="shared" si="30"/>
        <v>0.3181336161187699</v>
      </c>
      <c r="G53" s="29">
        <f t="shared" si="30"/>
        <v>0.4241781548250266</v>
      </c>
      <c r="H53" s="29">
        <f t="shared" si="30"/>
        <v>0.15906680805938495</v>
      </c>
      <c r="I53" s="29">
        <f t="shared" si="30"/>
        <v>0.689289501590668</v>
      </c>
      <c r="J53" s="29">
        <f t="shared" si="30"/>
        <v>1.2195121951219512</v>
      </c>
      <c r="K53" s="29">
        <f t="shared" si="30"/>
        <v>1.2725344644750796</v>
      </c>
      <c r="L53" s="29">
        <f t="shared" si="30"/>
        <v>1.4316012725344645</v>
      </c>
      <c r="M53" s="29">
        <f t="shared" si="30"/>
        <v>1.4316012725344645</v>
      </c>
      <c r="N53" s="29">
        <f t="shared" si="30"/>
        <v>1.9618239660657475</v>
      </c>
      <c r="O53" s="29">
        <f t="shared" si="30"/>
        <v>66.80805938494167</v>
      </c>
      <c r="P53" s="29">
        <f t="shared" si="30"/>
        <v>2.1739130434782608</v>
      </c>
      <c r="Q53" s="29">
        <f t="shared" si="30"/>
        <v>78.84411452810181</v>
      </c>
      <c r="R53" s="29">
        <f t="shared" si="30"/>
        <v>0.5302226935312832</v>
      </c>
      <c r="S53" s="29">
        <f t="shared" si="30"/>
        <v>5.35524920466596</v>
      </c>
      <c r="T53" s="29">
        <f t="shared" si="30"/>
        <v>15.270413573700955</v>
      </c>
      <c r="U53" s="29">
        <f t="shared" si="30"/>
        <v>0</v>
      </c>
      <c r="V53" s="23">
        <f t="shared" si="27"/>
        <v>100.00000000000001</v>
      </c>
    </row>
    <row r="54" spans="1:22" ht="11.25">
      <c r="A54" s="4">
        <v>76</v>
      </c>
      <c r="B54" s="11" t="str">
        <f t="shared" si="25"/>
        <v>Isapre Fundación</v>
      </c>
      <c r="C54" s="29">
        <f aca="true" t="shared" si="31" ref="C54:U54">(C22/$V22)*100</f>
        <v>0.08321355624479915</v>
      </c>
      <c r="D54" s="29">
        <f t="shared" si="31"/>
        <v>0.1512973749905439</v>
      </c>
      <c r="E54" s="29">
        <f t="shared" si="31"/>
        <v>0.13616763749148952</v>
      </c>
      <c r="F54" s="29">
        <f t="shared" si="31"/>
        <v>0.15886224374007113</v>
      </c>
      <c r="G54" s="29">
        <f t="shared" si="31"/>
        <v>1.354111506165368</v>
      </c>
      <c r="H54" s="29">
        <f t="shared" si="31"/>
        <v>0.7867463499508284</v>
      </c>
      <c r="I54" s="29">
        <f t="shared" si="31"/>
        <v>2.080338906119979</v>
      </c>
      <c r="J54" s="29">
        <f t="shared" si="31"/>
        <v>3.351236856040548</v>
      </c>
      <c r="K54" s="29">
        <f t="shared" si="31"/>
        <v>2.867085256070807</v>
      </c>
      <c r="L54" s="29">
        <f t="shared" si="31"/>
        <v>3.8505181935093424</v>
      </c>
      <c r="M54" s="29">
        <f t="shared" si="31"/>
        <v>5.144110749678493</v>
      </c>
      <c r="N54" s="29">
        <f t="shared" si="31"/>
        <v>5.393751418412891</v>
      </c>
      <c r="O54" s="29">
        <f t="shared" si="31"/>
        <v>27.747938573265753</v>
      </c>
      <c r="P54" s="29">
        <f t="shared" si="31"/>
        <v>0.7943112187003556</v>
      </c>
      <c r="Q54" s="29">
        <f t="shared" si="31"/>
        <v>53.89968984038127</v>
      </c>
      <c r="R54" s="29">
        <f t="shared" si="31"/>
        <v>0.34798396247825103</v>
      </c>
      <c r="S54" s="29">
        <f t="shared" si="31"/>
        <v>0.9834329374385353</v>
      </c>
      <c r="T54" s="29">
        <f t="shared" si="31"/>
        <v>44.76889325970194</v>
      </c>
      <c r="U54" s="29">
        <f t="shared" si="31"/>
        <v>0</v>
      </c>
      <c r="V54" s="23">
        <f t="shared" si="27"/>
        <v>100</v>
      </c>
    </row>
    <row r="55" spans="1:22" ht="11.25">
      <c r="A55" s="4">
        <v>94</v>
      </c>
      <c r="B55" s="11" t="str">
        <f t="shared" si="25"/>
        <v>Cruz del Norte</v>
      </c>
      <c r="C55" s="29">
        <f aca="true" t="shared" si="32" ref="C55:U55">(C23/$V23)*100</f>
        <v>0.14124293785310735</v>
      </c>
      <c r="D55" s="29">
        <f t="shared" si="32"/>
        <v>0</v>
      </c>
      <c r="E55" s="29">
        <f t="shared" si="32"/>
        <v>0.2824858757062147</v>
      </c>
      <c r="F55" s="29">
        <f t="shared" si="32"/>
        <v>0.14124293785310735</v>
      </c>
      <c r="G55" s="29">
        <f t="shared" si="32"/>
        <v>0.3531073446327684</v>
      </c>
      <c r="H55" s="29">
        <f t="shared" si="32"/>
        <v>1.3418079096045197</v>
      </c>
      <c r="I55" s="29">
        <f t="shared" si="32"/>
        <v>4.943502824858757</v>
      </c>
      <c r="J55" s="29">
        <f t="shared" si="32"/>
        <v>19.84463276836158</v>
      </c>
      <c r="K55" s="29">
        <f t="shared" si="32"/>
        <v>18.008474576271187</v>
      </c>
      <c r="L55" s="29">
        <f t="shared" si="32"/>
        <v>15.112994350282486</v>
      </c>
      <c r="M55" s="29">
        <f t="shared" si="32"/>
        <v>10.663841807909606</v>
      </c>
      <c r="N55" s="29">
        <f t="shared" si="32"/>
        <v>6.638418079096045</v>
      </c>
      <c r="O55" s="29">
        <f t="shared" si="32"/>
        <v>20.55084745762712</v>
      </c>
      <c r="P55" s="29">
        <f t="shared" si="32"/>
        <v>0.2824858757062147</v>
      </c>
      <c r="Q55" s="29">
        <f t="shared" si="32"/>
        <v>98.30508474576271</v>
      </c>
      <c r="R55" s="29">
        <f t="shared" si="32"/>
        <v>0.07062146892655367</v>
      </c>
      <c r="S55" s="29">
        <f t="shared" si="32"/>
        <v>0</v>
      </c>
      <c r="T55" s="29">
        <f t="shared" si="32"/>
        <v>1.6242937853107344</v>
      </c>
      <c r="U55" s="29">
        <f t="shared" si="32"/>
        <v>0</v>
      </c>
      <c r="V55" s="23">
        <f t="shared" si="27"/>
        <v>100.00000000000001</v>
      </c>
    </row>
    <row r="56" spans="1:22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1.25">
      <c r="A57" s="11"/>
      <c r="B57" s="11" t="s">
        <v>52</v>
      </c>
      <c r="C57" s="29">
        <f aca="true" t="shared" si="33" ref="C57:U57">(C25/$V25)*100</f>
        <v>0.16560981456058924</v>
      </c>
      <c r="D57" s="29">
        <f t="shared" si="33"/>
        <v>0.2593101043777647</v>
      </c>
      <c r="E57" s="29">
        <f t="shared" si="33"/>
        <v>0.39659192434246365</v>
      </c>
      <c r="F57" s="29">
        <f t="shared" si="33"/>
        <v>0.5142620557407771</v>
      </c>
      <c r="G57" s="29">
        <f t="shared" si="33"/>
        <v>1.0176287289446733</v>
      </c>
      <c r="H57" s="29">
        <f t="shared" si="33"/>
        <v>1.052493953062692</v>
      </c>
      <c r="I57" s="29">
        <f t="shared" si="33"/>
        <v>1.8827221023730145</v>
      </c>
      <c r="J57" s="29">
        <f t="shared" si="33"/>
        <v>3.423329193087969</v>
      </c>
      <c r="K57" s="29">
        <f t="shared" si="33"/>
        <v>3.144407400143819</v>
      </c>
      <c r="L57" s="29">
        <f t="shared" si="33"/>
        <v>3.185809853783966</v>
      </c>
      <c r="M57" s="29">
        <f t="shared" si="33"/>
        <v>3.523566712427274</v>
      </c>
      <c r="N57" s="29">
        <f t="shared" si="33"/>
        <v>3.671743914928853</v>
      </c>
      <c r="O57" s="29">
        <f t="shared" si="33"/>
        <v>43.12392408097448</v>
      </c>
      <c r="P57" s="29">
        <f t="shared" si="33"/>
        <v>1.601621232921488</v>
      </c>
      <c r="Q57" s="29">
        <f t="shared" si="33"/>
        <v>66.96302107166983</v>
      </c>
      <c r="R57" s="29">
        <f t="shared" si="33"/>
        <v>0.5404109738292912</v>
      </c>
      <c r="S57" s="29">
        <f t="shared" si="33"/>
        <v>5.876969340393541</v>
      </c>
      <c r="T57" s="29">
        <f t="shared" si="33"/>
        <v>26.619598614107343</v>
      </c>
      <c r="U57" s="29">
        <f t="shared" si="33"/>
        <v>0</v>
      </c>
      <c r="V57" s="23">
        <f>SUM(Q57:U57)</f>
        <v>100.00000000000001</v>
      </c>
    </row>
    <row r="58" spans="1:22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12" thickBot="1">
      <c r="A59" s="100"/>
      <c r="B59" s="100" t="s">
        <v>53</v>
      </c>
      <c r="C59" s="101">
        <f aca="true" t="shared" si="34" ref="C59:U59">(C27/$V27)*100</f>
        <v>0.5856744859619146</v>
      </c>
      <c r="D59" s="101">
        <f t="shared" si="34"/>
        <v>0.810113131794788</v>
      </c>
      <c r="E59" s="101">
        <f t="shared" si="34"/>
        <v>2.139231433772939</v>
      </c>
      <c r="F59" s="101">
        <f t="shared" si="34"/>
        <v>2.8974661244817677</v>
      </c>
      <c r="G59" s="101">
        <f t="shared" si="34"/>
        <v>3.2306655304920135</v>
      </c>
      <c r="H59" s="101">
        <f t="shared" si="34"/>
        <v>3.634875852314956</v>
      </c>
      <c r="I59" s="101">
        <f t="shared" si="34"/>
        <v>3.7993415485236355</v>
      </c>
      <c r="J59" s="101">
        <f t="shared" si="34"/>
        <v>7.602141659786335</v>
      </c>
      <c r="K59" s="101">
        <f t="shared" si="34"/>
        <v>7.000498916071721</v>
      </c>
      <c r="L59" s="101">
        <f t="shared" si="34"/>
        <v>6.092000712316752</v>
      </c>
      <c r="M59" s="101">
        <f t="shared" si="34"/>
        <v>5.235601708971512</v>
      </c>
      <c r="N59" s="101">
        <f t="shared" si="34"/>
        <v>4.533071954293989</v>
      </c>
      <c r="O59" s="101">
        <f t="shared" si="34"/>
        <v>29.24626879949608</v>
      </c>
      <c r="P59" s="101">
        <f t="shared" si="34"/>
        <v>8.65082203413528</v>
      </c>
      <c r="Q59" s="101">
        <f t="shared" si="34"/>
        <v>85.45777389241368</v>
      </c>
      <c r="R59" s="101">
        <f t="shared" si="34"/>
        <v>3.479387701939592</v>
      </c>
      <c r="S59" s="101">
        <f t="shared" si="34"/>
        <v>4.594663805625831</v>
      </c>
      <c r="T59" s="101">
        <f t="shared" si="34"/>
        <v>6.468174600020898</v>
      </c>
      <c r="U59" s="101">
        <f t="shared" si="34"/>
        <v>0</v>
      </c>
      <c r="V59" s="42">
        <f>SUM(Q59:U59)</f>
        <v>100</v>
      </c>
    </row>
    <row r="60" spans="1:22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12" thickBot="1">
      <c r="A61" s="27"/>
      <c r="B61" s="145" t="s">
        <v>54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2:23" ht="11.25">
      <c r="B62" s="11" t="str">
        <f>+'Cartera vigente por mes'!B27</f>
        <v>Fuente: Superintendencia de Salud, Archivo Maestro de Beneficiarios.</v>
      </c>
      <c r="C62" s="4"/>
      <c r="D62" s="4"/>
      <c r="E62" s="4"/>
      <c r="F62" s="4"/>
      <c r="G62" s="4"/>
      <c r="H62" s="4"/>
      <c r="I62" s="4"/>
      <c r="J62" s="4"/>
      <c r="K62" s="11" t="s">
        <v>1</v>
      </c>
      <c r="L62" s="11" t="s">
        <v>1</v>
      </c>
      <c r="M62" s="11" t="s">
        <v>1</v>
      </c>
      <c r="N62" s="11"/>
      <c r="O62" s="11" t="s">
        <v>1</v>
      </c>
      <c r="P62" s="4"/>
      <c r="Q62" s="11" t="s">
        <v>1</v>
      </c>
      <c r="R62" s="4"/>
      <c r="S62" s="4"/>
      <c r="T62" s="4"/>
      <c r="U62" s="4"/>
      <c r="V62" s="4"/>
      <c r="W62" s="11" t="s">
        <v>1</v>
      </c>
    </row>
    <row r="63" spans="2:23" ht="11.25">
      <c r="B63" s="11" t="str">
        <f>+B31</f>
        <v>(*) Sin renta informada o renta igual a 0</v>
      </c>
      <c r="C63" s="4"/>
      <c r="D63" s="4"/>
      <c r="E63" s="4"/>
      <c r="F63" s="4"/>
      <c r="G63" s="4"/>
      <c r="H63" s="4"/>
      <c r="I63" s="4"/>
      <c r="J63" s="4"/>
      <c r="K63" s="11" t="s">
        <v>1</v>
      </c>
      <c r="L63" s="11" t="s">
        <v>1</v>
      </c>
      <c r="M63" s="11" t="s">
        <v>1</v>
      </c>
      <c r="N63" s="11"/>
      <c r="O63" s="11" t="s">
        <v>1</v>
      </c>
      <c r="P63" s="4"/>
      <c r="Q63" s="11" t="s">
        <v>1</v>
      </c>
      <c r="R63" s="4"/>
      <c r="S63" s="4"/>
      <c r="T63" s="4"/>
      <c r="U63" s="4"/>
      <c r="V63" s="4"/>
      <c r="W63" s="11" t="s">
        <v>1</v>
      </c>
    </row>
    <row r="64" ht="11.25"/>
    <row r="65" spans="1:22" ht="15">
      <c r="A65" s="150" t="s">
        <v>234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mergeCells count="5">
    <mergeCell ref="A1:V1"/>
    <mergeCell ref="A33:V33"/>
    <mergeCell ref="A65:V65"/>
    <mergeCell ref="B2:V2"/>
    <mergeCell ref="B3:V3"/>
  </mergeCells>
  <hyperlinks>
    <hyperlink ref="A1" location="Indice!A1" display="Volver"/>
    <hyperlink ref="A33" location="Indice!A1" display="Volver"/>
    <hyperlink ref="A65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97"/>
  <sheetViews>
    <sheetView showGridLines="0" workbookViewId="0" topLeftCell="A1">
      <selection activeCell="A1" sqref="A1:S1"/>
    </sheetView>
  </sheetViews>
  <sheetFormatPr defaultColWidth="6.796875" defaultRowHeight="15" zeroHeight="1"/>
  <cols>
    <col min="1" max="1" width="3.59765625" style="1" bestFit="1" customWidth="1"/>
    <col min="2" max="2" width="18.5" style="1" customWidth="1"/>
    <col min="3" max="3" width="7.09765625" style="1" bestFit="1" customWidth="1"/>
    <col min="4" max="4" width="7.59765625" style="1" bestFit="1" customWidth="1"/>
    <col min="5" max="6" width="7.09765625" style="1" bestFit="1" customWidth="1"/>
    <col min="7" max="7" width="8.09765625" style="1" bestFit="1" customWidth="1"/>
    <col min="8" max="9" width="7.09765625" style="1" bestFit="1" customWidth="1"/>
    <col min="10" max="10" width="8.09765625" style="1" bestFit="1" customWidth="1"/>
    <col min="11" max="12" width="7.09765625" style="1" bestFit="1" customWidth="1"/>
    <col min="13" max="13" width="6.09765625" style="1" bestFit="1" customWidth="1"/>
    <col min="14" max="14" width="7.09765625" style="1" bestFit="1" customWidth="1"/>
    <col min="15" max="15" width="8.09765625" style="1" bestFit="1" customWidth="1"/>
    <col min="16" max="16" width="7" style="1" hidden="1" customWidth="1"/>
    <col min="17" max="17" width="9.09765625" style="1" bestFit="1" customWidth="1"/>
    <col min="18" max="18" width="6.09765625" style="1" bestFit="1" customWidth="1"/>
    <col min="19" max="19" width="6.59765625" style="1" bestFit="1" customWidth="1"/>
    <col min="20" max="20" width="0" style="1" hidden="1" customWidth="1"/>
    <col min="21" max="21" width="12" style="79" hidden="1" customWidth="1"/>
    <col min="22" max="22" width="8.59765625" style="1" hidden="1" customWidth="1"/>
    <col min="23" max="23" width="2.8984375" style="1" hidden="1" customWidth="1"/>
    <col min="24" max="25" width="4.69921875" style="1" hidden="1" customWidth="1"/>
    <col min="26" max="16384" width="0" style="1" hidden="1" customWidth="1"/>
  </cols>
  <sheetData>
    <row r="1" spans="1:19" ht="15">
      <c r="A1" s="150" t="s">
        <v>234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1" ht="13.5">
      <c r="B2" s="151" t="s">
        <v>89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78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2:251" ht="13.5">
      <c r="B3" s="151" t="s">
        <v>252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251" ht="11.25">
      <c r="A5" s="112" t="s">
        <v>1</v>
      </c>
      <c r="B5" s="112" t="s">
        <v>1</v>
      </c>
      <c r="C5" s="127" t="s">
        <v>90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R5" s="155" t="s">
        <v>232</v>
      </c>
      <c r="S5" s="155"/>
      <c r="T5" s="21"/>
      <c r="U5" s="80" t="s">
        <v>91</v>
      </c>
      <c r="X5" s="153" t="s">
        <v>92</v>
      </c>
      <c r="Y5" s="153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ht="15.75" customHeight="1">
      <c r="A6" s="120" t="s">
        <v>39</v>
      </c>
      <c r="B6" s="120" t="s">
        <v>40</v>
      </c>
      <c r="C6" s="125" t="s">
        <v>93</v>
      </c>
      <c r="D6" s="125" t="s">
        <v>94</v>
      </c>
      <c r="E6" s="125" t="s">
        <v>95</v>
      </c>
      <c r="F6" s="125" t="s">
        <v>96</v>
      </c>
      <c r="G6" s="125" t="s">
        <v>97</v>
      </c>
      <c r="H6" s="125" t="s">
        <v>98</v>
      </c>
      <c r="I6" s="125" t="s">
        <v>99</v>
      </c>
      <c r="J6" s="125" t="s">
        <v>100</v>
      </c>
      <c r="K6" s="125" t="s">
        <v>101</v>
      </c>
      <c r="L6" s="125" t="s">
        <v>102</v>
      </c>
      <c r="M6" s="125" t="s">
        <v>103</v>
      </c>
      <c r="N6" s="125" t="s">
        <v>104</v>
      </c>
      <c r="O6" s="125" t="s">
        <v>105</v>
      </c>
      <c r="P6" s="125" t="s">
        <v>224</v>
      </c>
      <c r="Q6" s="125" t="s">
        <v>4</v>
      </c>
      <c r="R6" s="129" t="s">
        <v>106</v>
      </c>
      <c r="S6" s="129" t="s">
        <v>90</v>
      </c>
      <c r="T6" s="21"/>
      <c r="U6" s="81" t="s">
        <v>107</v>
      </c>
      <c r="X6" s="154" t="s">
        <v>108</v>
      </c>
      <c r="Y6" s="154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ht="11.25">
      <c r="A7" s="4">
        <v>67</v>
      </c>
      <c r="B7" s="11" t="str">
        <f>+'Cotizantes por renta'!B7</f>
        <v>Colmena Golden Cross</v>
      </c>
      <c r="C7" s="23">
        <v>4069</v>
      </c>
      <c r="D7" s="23">
        <v>6797</v>
      </c>
      <c r="E7" s="23">
        <v>1597</v>
      </c>
      <c r="F7" s="23">
        <v>3218</v>
      </c>
      <c r="G7" s="23">
        <v>10179</v>
      </c>
      <c r="H7" s="23">
        <v>5029</v>
      </c>
      <c r="I7" s="23">
        <v>9835</v>
      </c>
      <c r="J7" s="23">
        <v>7263</v>
      </c>
      <c r="K7" s="23">
        <v>5147</v>
      </c>
      <c r="L7" s="23">
        <v>7901</v>
      </c>
      <c r="M7" s="23">
        <v>710</v>
      </c>
      <c r="N7" s="23">
        <v>2040</v>
      </c>
      <c r="O7" s="23">
        <v>136264</v>
      </c>
      <c r="P7" s="23"/>
      <c r="Q7" s="26">
        <f aca="true" t="shared" si="0" ref="Q7:Q14">SUM(C7:P7)</f>
        <v>200049</v>
      </c>
      <c r="R7" s="82">
        <f>O7/Q7</f>
        <v>0.6811531174862159</v>
      </c>
      <c r="S7" s="82">
        <f aca="true" t="shared" si="1" ref="S7:S14">1-R7</f>
        <v>0.3188468825137841</v>
      </c>
      <c r="T7" s="21"/>
      <c r="U7" s="14"/>
      <c r="X7" s="13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pans="1:251" ht="11.25">
      <c r="A8" s="4">
        <v>70</v>
      </c>
      <c r="B8" s="11" t="str">
        <f>+'Cotizantes por renta'!B8</f>
        <v>Normédica</v>
      </c>
      <c r="C8" s="23">
        <v>2359</v>
      </c>
      <c r="D8" s="23">
        <v>18781</v>
      </c>
      <c r="E8" s="23">
        <v>2046</v>
      </c>
      <c r="F8" s="23">
        <v>2235</v>
      </c>
      <c r="G8" s="23">
        <v>61</v>
      </c>
      <c r="H8" s="23">
        <v>18</v>
      </c>
      <c r="I8" s="23">
        <v>12</v>
      </c>
      <c r="J8" s="23">
        <v>24</v>
      </c>
      <c r="K8" s="23">
        <v>5</v>
      </c>
      <c r="L8" s="23">
        <v>2</v>
      </c>
      <c r="M8" s="23"/>
      <c r="N8" s="23">
        <v>26</v>
      </c>
      <c r="O8" s="23">
        <v>192</v>
      </c>
      <c r="P8" s="23"/>
      <c r="Q8" s="26">
        <f t="shared" si="0"/>
        <v>25761</v>
      </c>
      <c r="R8" s="82">
        <f>D8/Q8</f>
        <v>0.729047785412057</v>
      </c>
      <c r="S8" s="82">
        <f t="shared" si="1"/>
        <v>0.27095221458794305</v>
      </c>
      <c r="T8" s="21"/>
      <c r="U8" s="14"/>
      <c r="X8" s="1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pans="1:251" ht="11.25">
      <c r="A9" s="4">
        <v>78</v>
      </c>
      <c r="B9" s="11" t="str">
        <f>+'Cotizantes por renta'!B9</f>
        <v>ING Salud S.A.</v>
      </c>
      <c r="C9" s="23">
        <v>7242</v>
      </c>
      <c r="D9" s="23">
        <v>5603</v>
      </c>
      <c r="E9" s="23">
        <v>1345</v>
      </c>
      <c r="F9" s="23">
        <v>3013</v>
      </c>
      <c r="G9" s="23">
        <v>20169</v>
      </c>
      <c r="H9" s="23">
        <v>8857</v>
      </c>
      <c r="I9" s="23">
        <v>5276</v>
      </c>
      <c r="J9" s="23">
        <v>12328</v>
      </c>
      <c r="K9" s="23">
        <v>7387</v>
      </c>
      <c r="L9" s="23">
        <v>9946</v>
      </c>
      <c r="M9" s="23">
        <v>1362</v>
      </c>
      <c r="N9" s="23">
        <v>1775</v>
      </c>
      <c r="O9" s="23">
        <v>179464</v>
      </c>
      <c r="P9" s="23"/>
      <c r="Q9" s="26">
        <f t="shared" si="0"/>
        <v>263767</v>
      </c>
      <c r="R9" s="82">
        <f>O9/Q9</f>
        <v>0.6803883730716883</v>
      </c>
      <c r="S9" s="82">
        <f t="shared" si="1"/>
        <v>0.3196116269283117</v>
      </c>
      <c r="T9" s="21"/>
      <c r="U9" s="14"/>
      <c r="X9" s="13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pans="1:251" ht="11.25">
      <c r="A10" s="4">
        <v>80</v>
      </c>
      <c r="B10" s="11" t="str">
        <f>+'Cotizantes por renta'!B10</f>
        <v>Vida Tres</v>
      </c>
      <c r="C10" s="23">
        <v>34</v>
      </c>
      <c r="D10" s="23">
        <v>46</v>
      </c>
      <c r="E10" s="23">
        <v>13</v>
      </c>
      <c r="F10" s="23">
        <v>76</v>
      </c>
      <c r="G10" s="23">
        <v>8100</v>
      </c>
      <c r="H10" s="23">
        <v>208</v>
      </c>
      <c r="I10" s="23">
        <v>1111</v>
      </c>
      <c r="J10" s="23">
        <v>4945</v>
      </c>
      <c r="K10" s="23">
        <v>3041</v>
      </c>
      <c r="L10" s="23">
        <v>5359</v>
      </c>
      <c r="M10" s="23">
        <v>24</v>
      </c>
      <c r="N10" s="23">
        <v>15</v>
      </c>
      <c r="O10" s="23">
        <v>46915</v>
      </c>
      <c r="P10" s="23"/>
      <c r="Q10" s="26">
        <f t="shared" si="0"/>
        <v>69887</v>
      </c>
      <c r="R10" s="82">
        <f>O10/Q10</f>
        <v>0.6712979524088887</v>
      </c>
      <c r="S10" s="82">
        <f t="shared" si="1"/>
        <v>0.3287020475911113</v>
      </c>
      <c r="T10" s="21"/>
      <c r="U10" s="14"/>
      <c r="X10" s="1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pans="1:251" ht="11.25">
      <c r="A11" s="4">
        <v>81</v>
      </c>
      <c r="B11" s="11" t="str">
        <f>+'Cotizantes por renta'!B11</f>
        <v>Ferrosalud</v>
      </c>
      <c r="C11" s="23">
        <v>13</v>
      </c>
      <c r="D11" s="23">
        <v>1</v>
      </c>
      <c r="E11" s="23">
        <v>1</v>
      </c>
      <c r="F11" s="23">
        <v>14</v>
      </c>
      <c r="G11" s="23">
        <v>1133</v>
      </c>
      <c r="H11" s="23">
        <v>108</v>
      </c>
      <c r="I11" s="23">
        <v>95</v>
      </c>
      <c r="J11" s="23">
        <v>854</v>
      </c>
      <c r="K11" s="23">
        <v>508</v>
      </c>
      <c r="L11" s="23">
        <v>54</v>
      </c>
      <c r="M11" s="23">
        <v>8</v>
      </c>
      <c r="N11" s="23"/>
      <c r="O11" s="23">
        <v>9618</v>
      </c>
      <c r="P11" s="23"/>
      <c r="Q11" s="26">
        <f>SUM(C11:P11)</f>
        <v>12407</v>
      </c>
      <c r="R11" s="82">
        <f>O11/Q11</f>
        <v>0.7752075441283146</v>
      </c>
      <c r="S11" s="82">
        <f>1-R11</f>
        <v>0.2247924558716854</v>
      </c>
      <c r="T11" s="21"/>
      <c r="U11" s="14"/>
      <c r="X11" s="13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pans="1:251" ht="11.25">
      <c r="A12" s="4">
        <v>88</v>
      </c>
      <c r="B12" s="11" t="str">
        <f>+'Cotizantes por renta'!B12</f>
        <v>Mas Vida</v>
      </c>
      <c r="C12" s="23">
        <v>3709</v>
      </c>
      <c r="D12" s="23">
        <v>7439</v>
      </c>
      <c r="E12" s="23">
        <v>3661</v>
      </c>
      <c r="F12" s="23">
        <v>2684</v>
      </c>
      <c r="G12" s="23">
        <v>10790</v>
      </c>
      <c r="H12" s="23">
        <v>9426</v>
      </c>
      <c r="I12" s="23">
        <v>3749</v>
      </c>
      <c r="J12" s="23">
        <v>28943</v>
      </c>
      <c r="K12" s="23">
        <v>8596</v>
      </c>
      <c r="L12" s="23">
        <v>17685</v>
      </c>
      <c r="M12" s="23">
        <v>661</v>
      </c>
      <c r="N12" s="23">
        <v>3481</v>
      </c>
      <c r="O12" s="23">
        <v>26302</v>
      </c>
      <c r="P12" s="23"/>
      <c r="Q12" s="26">
        <f t="shared" si="0"/>
        <v>127126</v>
      </c>
      <c r="R12" s="82">
        <f>J12/Q12</f>
        <v>0.22767175872756162</v>
      </c>
      <c r="S12" s="82">
        <f t="shared" si="1"/>
        <v>0.7723282412724384</v>
      </c>
      <c r="T12" s="21"/>
      <c r="U12" s="14"/>
      <c r="X12" s="13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pans="1:251" ht="11.25">
      <c r="A13" s="4">
        <v>99</v>
      </c>
      <c r="B13" s="11" t="str">
        <f>+'Cotizantes por renta'!B13</f>
        <v>Isapre Banmédica</v>
      </c>
      <c r="C13" s="23">
        <v>6379</v>
      </c>
      <c r="D13" s="23">
        <v>6068</v>
      </c>
      <c r="E13" s="23">
        <v>3646</v>
      </c>
      <c r="F13" s="23">
        <v>6682</v>
      </c>
      <c r="G13" s="23">
        <v>16727</v>
      </c>
      <c r="H13" s="23">
        <v>6248</v>
      </c>
      <c r="I13" s="23">
        <v>6702</v>
      </c>
      <c r="J13" s="23">
        <v>12830</v>
      </c>
      <c r="K13" s="23">
        <v>5069</v>
      </c>
      <c r="L13" s="23">
        <v>7027</v>
      </c>
      <c r="M13" s="23">
        <v>830</v>
      </c>
      <c r="N13" s="23">
        <v>2649</v>
      </c>
      <c r="O13" s="23">
        <v>230447</v>
      </c>
      <c r="P13" s="23"/>
      <c r="Q13" s="26">
        <f t="shared" si="0"/>
        <v>311304</v>
      </c>
      <c r="R13" s="82">
        <f>O13/Q13</f>
        <v>0.7402635366073035</v>
      </c>
      <c r="S13" s="82">
        <f t="shared" si="1"/>
        <v>0.2597364633926965</v>
      </c>
      <c r="T13" s="21"/>
      <c r="U13" s="14"/>
      <c r="X13" s="13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pans="1:251" ht="11.25">
      <c r="A14" s="4">
        <v>107</v>
      </c>
      <c r="B14" s="11" t="str">
        <f>+'Cotizantes por renta'!B14</f>
        <v>Consalud S.A.</v>
      </c>
      <c r="C14" s="23">
        <v>14679</v>
      </c>
      <c r="D14" s="23">
        <v>10912</v>
      </c>
      <c r="E14" s="23">
        <v>2559</v>
      </c>
      <c r="F14" s="23">
        <v>4474</v>
      </c>
      <c r="G14" s="23">
        <v>24944</v>
      </c>
      <c r="H14" s="23">
        <v>6627</v>
      </c>
      <c r="I14" s="23">
        <v>6765</v>
      </c>
      <c r="J14" s="23">
        <v>24489</v>
      </c>
      <c r="K14" s="23">
        <v>9947</v>
      </c>
      <c r="L14" s="23">
        <v>19398</v>
      </c>
      <c r="M14" s="23">
        <v>1411</v>
      </c>
      <c r="N14" s="23">
        <v>4807</v>
      </c>
      <c r="O14" s="23">
        <v>171742</v>
      </c>
      <c r="P14" s="23"/>
      <c r="Q14" s="26">
        <f t="shared" si="0"/>
        <v>302754</v>
      </c>
      <c r="R14" s="82">
        <f>O14/Q14</f>
        <v>0.5672658329865171</v>
      </c>
      <c r="S14" s="82">
        <f t="shared" si="1"/>
        <v>0.4327341670134829</v>
      </c>
      <c r="T14" s="21"/>
      <c r="U14" s="14"/>
      <c r="X14" s="13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pans="1:251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83"/>
      <c r="S15" s="83"/>
      <c r="T15" s="21"/>
      <c r="U15" s="14"/>
      <c r="X15" s="13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5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pans="2:251" ht="11.25">
      <c r="B16" s="11" t="s">
        <v>46</v>
      </c>
      <c r="C16" s="26">
        <f aca="true" t="shared" si="2" ref="C16:Q16">SUM(C7:C15)</f>
        <v>38484</v>
      </c>
      <c r="D16" s="26">
        <f t="shared" si="2"/>
        <v>55647</v>
      </c>
      <c r="E16" s="26">
        <f t="shared" si="2"/>
        <v>14868</v>
      </c>
      <c r="F16" s="26">
        <f t="shared" si="2"/>
        <v>22396</v>
      </c>
      <c r="G16" s="26">
        <f t="shared" si="2"/>
        <v>92103</v>
      </c>
      <c r="H16" s="26">
        <f t="shared" si="2"/>
        <v>36521</v>
      </c>
      <c r="I16" s="26">
        <f t="shared" si="2"/>
        <v>33545</v>
      </c>
      <c r="J16" s="26">
        <f t="shared" si="2"/>
        <v>91676</v>
      </c>
      <c r="K16" s="26">
        <f t="shared" si="2"/>
        <v>39700</v>
      </c>
      <c r="L16" s="26">
        <f t="shared" si="2"/>
        <v>67372</v>
      </c>
      <c r="M16" s="26">
        <f t="shared" si="2"/>
        <v>5006</v>
      </c>
      <c r="N16" s="26">
        <f t="shared" si="2"/>
        <v>14793</v>
      </c>
      <c r="O16" s="26">
        <f t="shared" si="2"/>
        <v>800944</v>
      </c>
      <c r="P16" s="26">
        <f t="shared" si="2"/>
        <v>0</v>
      </c>
      <c r="Q16" s="26">
        <f t="shared" si="2"/>
        <v>1313055</v>
      </c>
      <c r="R16" s="82" t="e">
        <f>+(+O7+D8+O9+O10+J12+O13+#REF!+O14)/Q16</f>
        <v>#REF!</v>
      </c>
      <c r="S16" s="82" t="e">
        <f>1-R16</f>
        <v>#REF!</v>
      </c>
      <c r="T16" s="50"/>
      <c r="U16" s="14"/>
      <c r="X16" s="13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</row>
    <row r="17" spans="1:251" ht="11.25">
      <c r="A17" s="4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83"/>
      <c r="S17" s="83"/>
      <c r="T17" s="21"/>
      <c r="U17" s="14"/>
      <c r="X17" s="1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pans="1:251" ht="11.25">
      <c r="A18" s="4">
        <v>62</v>
      </c>
      <c r="B18" s="11" t="str">
        <f>+'Cotizantes por renta'!B18</f>
        <v>San Lorenzo</v>
      </c>
      <c r="C18" s="23"/>
      <c r="D18" s="23">
        <v>5</v>
      </c>
      <c r="E18" s="23">
        <v>1604</v>
      </c>
      <c r="F18" s="23">
        <v>256</v>
      </c>
      <c r="G18" s="23">
        <v>12</v>
      </c>
      <c r="H18" s="23"/>
      <c r="I18" s="23">
        <v>3</v>
      </c>
      <c r="J18" s="23"/>
      <c r="K18" s="23"/>
      <c r="L18" s="23"/>
      <c r="M18" s="23"/>
      <c r="N18" s="23"/>
      <c r="O18" s="23">
        <v>23</v>
      </c>
      <c r="P18" s="23"/>
      <c r="Q18" s="26">
        <f aca="true" t="shared" si="3" ref="Q18:Q23">SUM(C18:P18)</f>
        <v>1903</v>
      </c>
      <c r="R18" s="82">
        <f>E18/Q18</f>
        <v>0.8428796636889122</v>
      </c>
      <c r="S18" s="82">
        <f aca="true" t="shared" si="4" ref="S18:S23">1-R18</f>
        <v>0.1571203363110878</v>
      </c>
      <c r="T18" s="21"/>
      <c r="U18" s="14"/>
      <c r="X18" s="13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pans="1:251" ht="11.25">
      <c r="A19" s="4">
        <v>63</v>
      </c>
      <c r="B19" s="11" t="str">
        <f>+'Cotizantes por renta'!B19</f>
        <v>Fusat Ltda.</v>
      </c>
      <c r="C19" s="23">
        <v>1</v>
      </c>
      <c r="D19" s="23">
        <v>7</v>
      </c>
      <c r="E19" s="23">
        <v>4</v>
      </c>
      <c r="F19" s="23">
        <v>29</v>
      </c>
      <c r="G19" s="23">
        <v>172</v>
      </c>
      <c r="H19" s="23">
        <v>14832</v>
      </c>
      <c r="I19" s="23">
        <v>34</v>
      </c>
      <c r="J19" s="23">
        <v>12</v>
      </c>
      <c r="K19" s="23">
        <v>6</v>
      </c>
      <c r="L19" s="23">
        <v>9</v>
      </c>
      <c r="M19" s="23"/>
      <c r="N19" s="23"/>
      <c r="O19" s="23">
        <v>432</v>
      </c>
      <c r="P19" s="23"/>
      <c r="Q19" s="26">
        <f t="shared" si="3"/>
        <v>15538</v>
      </c>
      <c r="R19" s="82">
        <f>H19/Q19</f>
        <v>0.9545630068219848</v>
      </c>
      <c r="S19" s="82">
        <f t="shared" si="4"/>
        <v>0.045436993178015195</v>
      </c>
      <c r="T19" s="21"/>
      <c r="U19" s="14"/>
      <c r="X19" s="13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pans="1:251" ht="11.25">
      <c r="A20" s="4">
        <v>65</v>
      </c>
      <c r="B20" s="11" t="str">
        <f>+'Cotizantes por renta'!B20</f>
        <v>Chuquicamata</v>
      </c>
      <c r="C20" s="23">
        <v>122</v>
      </c>
      <c r="D20" s="23">
        <v>10630</v>
      </c>
      <c r="E20" s="23">
        <v>39</v>
      </c>
      <c r="F20" s="23">
        <v>89</v>
      </c>
      <c r="G20" s="23">
        <v>86</v>
      </c>
      <c r="H20" s="23">
        <v>26</v>
      </c>
      <c r="I20" s="23">
        <v>8</v>
      </c>
      <c r="J20" s="23">
        <v>16</v>
      </c>
      <c r="K20" s="23">
        <v>5</v>
      </c>
      <c r="L20" s="23">
        <v>1</v>
      </c>
      <c r="M20" s="23"/>
      <c r="N20" s="23">
        <v>2</v>
      </c>
      <c r="O20" s="23">
        <v>905</v>
      </c>
      <c r="P20" s="23"/>
      <c r="Q20" s="26">
        <f t="shared" si="3"/>
        <v>11929</v>
      </c>
      <c r="R20" s="82">
        <f>D20/Q20</f>
        <v>0.8911057087769302</v>
      </c>
      <c r="S20" s="82">
        <f t="shared" si="4"/>
        <v>0.10889429122306982</v>
      </c>
      <c r="T20" s="21"/>
      <c r="U20" s="14"/>
      <c r="X20" s="1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pans="1:251" ht="11.25">
      <c r="A21" s="4">
        <v>68</v>
      </c>
      <c r="B21" s="11" t="str">
        <f>+'Cotizantes por renta'!B21</f>
        <v>Río Blanco</v>
      </c>
      <c r="C21" s="23"/>
      <c r="D21" s="23">
        <v>6</v>
      </c>
      <c r="E21" s="23">
        <v>11</v>
      </c>
      <c r="F21" s="23">
        <v>29</v>
      </c>
      <c r="G21" s="23">
        <v>1629</v>
      </c>
      <c r="H21" s="23">
        <v>21</v>
      </c>
      <c r="I21" s="23">
        <v>7</v>
      </c>
      <c r="J21" s="23">
        <v>10</v>
      </c>
      <c r="K21" s="23"/>
      <c r="L21" s="23"/>
      <c r="M21" s="23"/>
      <c r="N21" s="23"/>
      <c r="O21" s="23">
        <v>173</v>
      </c>
      <c r="P21" s="23"/>
      <c r="Q21" s="26">
        <f t="shared" si="3"/>
        <v>1886</v>
      </c>
      <c r="R21" s="82">
        <f>G21/Q21</f>
        <v>0.8637327677624602</v>
      </c>
      <c r="S21" s="82">
        <f t="shared" si="4"/>
        <v>0.13626723223753978</v>
      </c>
      <c r="T21" s="21"/>
      <c r="U21" s="14"/>
      <c r="X21" s="13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pans="1:251" ht="11.25">
      <c r="A22" s="4">
        <v>76</v>
      </c>
      <c r="B22" s="11" t="str">
        <f>+'Cotizantes por renta'!B22</f>
        <v>Isapre Fundación</v>
      </c>
      <c r="C22" s="23">
        <v>214</v>
      </c>
      <c r="D22" s="23">
        <v>158</v>
      </c>
      <c r="E22" s="23">
        <v>110</v>
      </c>
      <c r="F22" s="23">
        <v>379</v>
      </c>
      <c r="G22" s="23">
        <v>1337</v>
      </c>
      <c r="H22" s="23">
        <v>429</v>
      </c>
      <c r="I22" s="23">
        <v>473</v>
      </c>
      <c r="J22" s="23">
        <v>982</v>
      </c>
      <c r="K22" s="23">
        <v>640</v>
      </c>
      <c r="L22" s="23">
        <v>689</v>
      </c>
      <c r="M22" s="23">
        <v>65</v>
      </c>
      <c r="N22" s="23">
        <v>92</v>
      </c>
      <c r="O22" s="23">
        <v>7651</v>
      </c>
      <c r="P22" s="23"/>
      <c r="Q22" s="26">
        <f t="shared" si="3"/>
        <v>13219</v>
      </c>
      <c r="R22" s="82">
        <f>O22/Q22</f>
        <v>0.5787881080263257</v>
      </c>
      <c r="S22" s="82">
        <f t="shared" si="4"/>
        <v>0.42121189197367426</v>
      </c>
      <c r="T22" s="21"/>
      <c r="U22" s="14"/>
      <c r="X22" s="1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pans="1:251" ht="11.25">
      <c r="A23" s="4">
        <v>94</v>
      </c>
      <c r="B23" s="11" t="str">
        <f>+'Cotizantes por renta'!B23</f>
        <v>Cruz del Norte</v>
      </c>
      <c r="C23" s="23">
        <v>8</v>
      </c>
      <c r="D23" s="23">
        <v>1387</v>
      </c>
      <c r="E23" s="23">
        <v>2</v>
      </c>
      <c r="F23" s="23">
        <v>14</v>
      </c>
      <c r="G23" s="23">
        <v>1</v>
      </c>
      <c r="H23" s="23"/>
      <c r="I23" s="23"/>
      <c r="J23" s="23">
        <v>1</v>
      </c>
      <c r="K23" s="23"/>
      <c r="L23" s="23"/>
      <c r="M23" s="23"/>
      <c r="N23" s="23"/>
      <c r="O23" s="23">
        <v>3</v>
      </c>
      <c r="P23" s="23"/>
      <c r="Q23" s="26">
        <f t="shared" si="3"/>
        <v>1416</v>
      </c>
      <c r="R23" s="82">
        <f>D23/Q23</f>
        <v>0.9795197740112994</v>
      </c>
      <c r="S23" s="82">
        <f t="shared" si="4"/>
        <v>0.020480225988700584</v>
      </c>
      <c r="T23" s="21"/>
      <c r="U23" s="14"/>
      <c r="X23" s="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pans="1:251" ht="11.25">
      <c r="A24" s="4"/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83"/>
      <c r="S24" s="83"/>
      <c r="T24" s="21"/>
      <c r="U24" s="14"/>
      <c r="V24" s="1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5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pans="1:251" ht="11.25">
      <c r="A25" s="11"/>
      <c r="B25" s="11" t="s">
        <v>52</v>
      </c>
      <c r="C25" s="26">
        <f aca="true" t="shared" si="5" ref="C25:Q25">SUM(C18:C23)</f>
        <v>345</v>
      </c>
      <c r="D25" s="26">
        <f t="shared" si="5"/>
        <v>12193</v>
      </c>
      <c r="E25" s="26">
        <f t="shared" si="5"/>
        <v>1770</v>
      </c>
      <c r="F25" s="26">
        <f t="shared" si="5"/>
        <v>796</v>
      </c>
      <c r="G25" s="26">
        <f t="shared" si="5"/>
        <v>3237</v>
      </c>
      <c r="H25" s="26">
        <f t="shared" si="5"/>
        <v>15308</v>
      </c>
      <c r="I25" s="26">
        <f t="shared" si="5"/>
        <v>525</v>
      </c>
      <c r="J25" s="26">
        <f t="shared" si="5"/>
        <v>1021</v>
      </c>
      <c r="K25" s="26">
        <f t="shared" si="5"/>
        <v>651</v>
      </c>
      <c r="L25" s="26">
        <f t="shared" si="5"/>
        <v>699</v>
      </c>
      <c r="M25" s="26">
        <f t="shared" si="5"/>
        <v>65</v>
      </c>
      <c r="N25" s="26">
        <f t="shared" si="5"/>
        <v>94</v>
      </c>
      <c r="O25" s="26">
        <f t="shared" si="5"/>
        <v>9187</v>
      </c>
      <c r="P25" s="26">
        <f t="shared" si="5"/>
        <v>0</v>
      </c>
      <c r="Q25" s="26">
        <f t="shared" si="5"/>
        <v>45891</v>
      </c>
      <c r="R25" s="82">
        <f>+(E18+H19+D20+G21+O22+O11+D23)/Q25</f>
        <v>1.0318145170076922</v>
      </c>
      <c r="S25" s="82">
        <f>1-R25</f>
        <v>-0.03181451700769222</v>
      </c>
      <c r="T25" s="21"/>
      <c r="U25" s="14">
        <f>((O25*O25+N25*N25+M25*M25+L25*L25+K25*K25+J25*J25+I25*I25+H25*H25+G25*G25+F25*F25+E25*E25+D25*D25+C25*C25)/Q25^2)^0.5*100</f>
        <v>47.94029334933906</v>
      </c>
      <c r="V25" s="1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pans="1:251" ht="11.2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83"/>
      <c r="S26" s="83"/>
      <c r="T26" s="21"/>
      <c r="U26" s="14"/>
      <c r="V26" s="1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pans="1:251" ht="11.25">
      <c r="A27" s="15"/>
      <c r="B27" s="15" t="s">
        <v>53</v>
      </c>
      <c r="C27" s="26">
        <f aca="true" t="shared" si="6" ref="C27:Q27">C16+C25</f>
        <v>38829</v>
      </c>
      <c r="D27" s="26">
        <f t="shared" si="6"/>
        <v>67840</v>
      </c>
      <c r="E27" s="26">
        <f t="shared" si="6"/>
        <v>16638</v>
      </c>
      <c r="F27" s="26">
        <f t="shared" si="6"/>
        <v>23192</v>
      </c>
      <c r="G27" s="26">
        <f t="shared" si="6"/>
        <v>95340</v>
      </c>
      <c r="H27" s="26">
        <f t="shared" si="6"/>
        <v>51829</v>
      </c>
      <c r="I27" s="26">
        <f t="shared" si="6"/>
        <v>34070</v>
      </c>
      <c r="J27" s="26">
        <f t="shared" si="6"/>
        <v>92697</v>
      </c>
      <c r="K27" s="26">
        <f t="shared" si="6"/>
        <v>40351</v>
      </c>
      <c r="L27" s="26">
        <f t="shared" si="6"/>
        <v>68071</v>
      </c>
      <c r="M27" s="26">
        <f t="shared" si="6"/>
        <v>5071</v>
      </c>
      <c r="N27" s="26">
        <f t="shared" si="6"/>
        <v>14887</v>
      </c>
      <c r="O27" s="26">
        <f t="shared" si="6"/>
        <v>810131</v>
      </c>
      <c r="P27" s="26">
        <f t="shared" si="6"/>
        <v>0</v>
      </c>
      <c r="Q27" s="26">
        <f t="shared" si="6"/>
        <v>1358946</v>
      </c>
      <c r="R27" s="82" t="e">
        <f>(+O7+D8+O9+O10+J12+O13+#REF!+O14+E18+H19+D20+G21+O22+O11+D23)/Q27</f>
        <v>#REF!</v>
      </c>
      <c r="S27" s="82" t="e">
        <f>1-R27</f>
        <v>#REF!</v>
      </c>
      <c r="T27" s="21"/>
      <c r="U27" s="14">
        <f>((O27*O27+N27*N27+M27*M27+L27*L27+K27*K27+J27*J27+I27*I27+H27*H27+G27*G27+F27*F27+E27*E27+D27*D27+C27*C27)/Q27^2)^0.5*100</f>
        <v>61.18196169374701</v>
      </c>
      <c r="V27" s="1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</row>
    <row r="28" spans="1:251" ht="11.25">
      <c r="A28" s="4"/>
      <c r="B28" s="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83"/>
      <c r="S28" s="83"/>
      <c r="T28" s="21"/>
      <c r="U28" s="7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pans="1:251" ht="12" thickBot="1">
      <c r="A29" s="27"/>
      <c r="B29" s="145" t="s">
        <v>54</v>
      </c>
      <c r="C29" s="51">
        <f aca="true" t="shared" si="7" ref="C29:P29">(C27/$Q27)</f>
        <v>0.028572879275556202</v>
      </c>
      <c r="D29" s="51">
        <f t="shared" si="7"/>
        <v>0.04992104174853158</v>
      </c>
      <c r="E29" s="51">
        <f t="shared" si="7"/>
        <v>0.012243312096286386</v>
      </c>
      <c r="F29" s="51">
        <f t="shared" si="7"/>
        <v>0.01706616745624918</v>
      </c>
      <c r="G29" s="51">
        <f t="shared" si="7"/>
        <v>0.07015731309411853</v>
      </c>
      <c r="H29" s="51">
        <f t="shared" si="7"/>
        <v>0.03813911663892458</v>
      </c>
      <c r="I29" s="51">
        <f t="shared" si="7"/>
        <v>0.02507090053615081</v>
      </c>
      <c r="J29" s="51">
        <f t="shared" si="7"/>
        <v>0.06821242345170449</v>
      </c>
      <c r="K29" s="51">
        <f t="shared" si="7"/>
        <v>0.02969286491148287</v>
      </c>
      <c r="L29" s="51">
        <f t="shared" si="7"/>
        <v>0.050091026427834515</v>
      </c>
      <c r="M29" s="51">
        <f t="shared" si="7"/>
        <v>0.003731568436126233</v>
      </c>
      <c r="N29" s="51">
        <f t="shared" si="7"/>
        <v>0.010954813509881924</v>
      </c>
      <c r="O29" s="51">
        <f t="shared" si="7"/>
        <v>0.5961465724171527</v>
      </c>
      <c r="P29" s="51">
        <f t="shared" si="7"/>
        <v>0</v>
      </c>
      <c r="Q29" s="51">
        <f>SUM(C29:P29)</f>
        <v>1</v>
      </c>
      <c r="R29" s="28"/>
      <c r="S29" s="28"/>
      <c r="T29" s="21"/>
      <c r="U29" s="78"/>
      <c r="V29" s="1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pans="2:251" ht="11.25">
      <c r="B30" s="11" t="str">
        <f>+'Cotizantes por renta'!B30</f>
        <v>Fuente: Superintendencia de Salud, Archivo Maestro de Beneficiarios.</v>
      </c>
      <c r="C30" s="13"/>
      <c r="D30" s="13"/>
      <c r="E30" s="13"/>
      <c r="F30" s="13"/>
      <c r="G30" s="13"/>
      <c r="H30" s="13"/>
      <c r="I30" s="13"/>
      <c r="J30" s="13"/>
      <c r="K30" s="53" t="s">
        <v>1</v>
      </c>
      <c r="L30" s="53" t="s">
        <v>1</v>
      </c>
      <c r="M30" s="53" t="s">
        <v>1</v>
      </c>
      <c r="N30" s="53" t="s">
        <v>1</v>
      </c>
      <c r="O30" s="53" t="s">
        <v>1</v>
      </c>
      <c r="P30" s="53"/>
      <c r="Q30" s="53" t="s">
        <v>1</v>
      </c>
      <c r="R30" s="13"/>
      <c r="S30" s="13"/>
      <c r="T30" s="21"/>
      <c r="U30" s="7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pans="2:251" ht="11.25">
      <c r="B31" s="21" t="s">
        <v>233</v>
      </c>
      <c r="C31" s="13"/>
      <c r="D31" s="13"/>
      <c r="E31" s="13"/>
      <c r="F31" s="13"/>
      <c r="G31" s="13"/>
      <c r="H31" s="13"/>
      <c r="I31" s="13"/>
      <c r="J31" s="13"/>
      <c r="K31" s="53" t="s">
        <v>1</v>
      </c>
      <c r="L31" s="53" t="s">
        <v>1</v>
      </c>
      <c r="M31" s="53" t="s">
        <v>1</v>
      </c>
      <c r="N31" s="53" t="s">
        <v>1</v>
      </c>
      <c r="O31" s="53" t="s">
        <v>1</v>
      </c>
      <c r="P31" s="53"/>
      <c r="Q31" s="53" t="s">
        <v>1</v>
      </c>
      <c r="R31" s="13"/>
      <c r="S31" s="13"/>
      <c r="T31" s="21"/>
      <c r="U31" s="7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pans="1:251" ht="11.25">
      <c r="A32" s="84"/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13"/>
      <c r="S32" s="13"/>
      <c r="T32" s="21"/>
      <c r="U32" s="14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pans="1:251" ht="15">
      <c r="A33" s="150" t="s">
        <v>234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46"/>
      <c r="S33" s="146"/>
      <c r="T33" s="21"/>
      <c r="U33" s="14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pans="2:251" ht="13.5">
      <c r="B34" s="151" t="s">
        <v>109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3"/>
      <c r="S34" s="13"/>
      <c r="T34" s="21"/>
      <c r="U34" s="7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pans="2:251" ht="13.5">
      <c r="B35" s="151" t="s">
        <v>254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3"/>
      <c r="S35" s="13"/>
      <c r="T35" s="21"/>
      <c r="U35" s="7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pans="1:251" ht="12" thickBo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1"/>
      <c r="U36" s="78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pans="1:251" ht="15" customHeight="1">
      <c r="A37" s="112" t="s">
        <v>1</v>
      </c>
      <c r="B37" s="112" t="s">
        <v>1</v>
      </c>
      <c r="C37" s="127" t="s">
        <v>90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13"/>
      <c r="S37" s="13"/>
      <c r="T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</row>
    <row r="38" spans="1:251" ht="11.25">
      <c r="A38" s="120" t="s">
        <v>39</v>
      </c>
      <c r="B38" s="120" t="s">
        <v>40</v>
      </c>
      <c r="C38" s="125" t="s">
        <v>93</v>
      </c>
      <c r="D38" s="125" t="s">
        <v>94</v>
      </c>
      <c r="E38" s="125" t="s">
        <v>95</v>
      </c>
      <c r="F38" s="125" t="s">
        <v>96</v>
      </c>
      <c r="G38" s="125" t="s">
        <v>97</v>
      </c>
      <c r="H38" s="125" t="s">
        <v>98</v>
      </c>
      <c r="I38" s="125" t="s">
        <v>99</v>
      </c>
      <c r="J38" s="125" t="s">
        <v>100</v>
      </c>
      <c r="K38" s="125" t="s">
        <v>101</v>
      </c>
      <c r="L38" s="125" t="s">
        <v>102</v>
      </c>
      <c r="M38" s="125" t="s">
        <v>103</v>
      </c>
      <c r="N38" s="125" t="s">
        <v>104</v>
      </c>
      <c r="O38" s="125" t="s">
        <v>105</v>
      </c>
      <c r="P38" s="125" t="s">
        <v>224</v>
      </c>
      <c r="Q38" s="125" t="s">
        <v>4</v>
      </c>
      <c r="R38" s="13"/>
      <c r="S38" s="13"/>
      <c r="T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</row>
    <row r="39" spans="1:251" ht="11.25">
      <c r="A39" s="4">
        <v>67</v>
      </c>
      <c r="B39" s="11" t="str">
        <f aca="true" t="shared" si="8" ref="B39:B46">+B7</f>
        <v>Colmena Golden Cross</v>
      </c>
      <c r="C39" s="23">
        <v>5017</v>
      </c>
      <c r="D39" s="23">
        <v>8136</v>
      </c>
      <c r="E39" s="23">
        <v>1746</v>
      </c>
      <c r="F39" s="23">
        <v>3916</v>
      </c>
      <c r="G39" s="23">
        <v>10488</v>
      </c>
      <c r="H39" s="23">
        <v>5942</v>
      </c>
      <c r="I39" s="23">
        <v>9414</v>
      </c>
      <c r="J39" s="23">
        <v>7260</v>
      </c>
      <c r="K39" s="23">
        <v>5263</v>
      </c>
      <c r="L39" s="23">
        <v>8454</v>
      </c>
      <c r="M39" s="23">
        <v>707</v>
      </c>
      <c r="N39" s="23">
        <v>1665</v>
      </c>
      <c r="O39" s="23">
        <v>141144</v>
      </c>
      <c r="P39" s="23"/>
      <c r="Q39" s="26">
        <f aca="true" t="shared" si="9" ref="Q39:Q46">SUM(C39:P39)</f>
        <v>209152</v>
      </c>
      <c r="R39" s="13"/>
      <c r="S39" s="13"/>
      <c r="T39" s="21"/>
      <c r="U39" s="12"/>
      <c r="V39" s="21">
        <f aca="true" t="shared" si="10" ref="V39:V46">+U39-Q39</f>
        <v>-209152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</row>
    <row r="40" spans="1:251" ht="11.25">
      <c r="A40" s="4">
        <v>70</v>
      </c>
      <c r="B40" s="11" t="str">
        <f t="shared" si="8"/>
        <v>Normédica</v>
      </c>
      <c r="C40" s="23">
        <v>3158</v>
      </c>
      <c r="D40" s="23">
        <v>27425</v>
      </c>
      <c r="E40" s="23">
        <v>3323</v>
      </c>
      <c r="F40" s="23">
        <v>3809</v>
      </c>
      <c r="G40" s="23">
        <v>80</v>
      </c>
      <c r="H40" s="23">
        <v>32</v>
      </c>
      <c r="I40" s="23">
        <v>18</v>
      </c>
      <c r="J40" s="23">
        <v>37</v>
      </c>
      <c r="K40" s="23">
        <v>4</v>
      </c>
      <c r="L40" s="23"/>
      <c r="M40" s="23"/>
      <c r="N40" s="23">
        <v>30</v>
      </c>
      <c r="O40" s="23">
        <v>253</v>
      </c>
      <c r="P40" s="23"/>
      <c r="Q40" s="26">
        <f t="shared" si="9"/>
        <v>38169</v>
      </c>
      <c r="R40" s="13"/>
      <c r="S40" s="13"/>
      <c r="T40" s="21"/>
      <c r="U40" s="12"/>
      <c r="V40" s="21">
        <f t="shared" si="10"/>
        <v>-38169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</row>
    <row r="41" spans="1:251" ht="11.25">
      <c r="A41" s="4">
        <v>78</v>
      </c>
      <c r="B41" s="11" t="str">
        <f t="shared" si="8"/>
        <v>ING Salud S.A.</v>
      </c>
      <c r="C41" s="23">
        <v>7171</v>
      </c>
      <c r="D41" s="23">
        <v>5868</v>
      </c>
      <c r="E41" s="23">
        <v>1587</v>
      </c>
      <c r="F41" s="23">
        <v>3402</v>
      </c>
      <c r="G41" s="23">
        <v>21009</v>
      </c>
      <c r="H41" s="23">
        <v>9663</v>
      </c>
      <c r="I41" s="23">
        <v>5442</v>
      </c>
      <c r="J41" s="23">
        <v>12517</v>
      </c>
      <c r="K41" s="23">
        <v>6842</v>
      </c>
      <c r="L41" s="23">
        <v>8405</v>
      </c>
      <c r="M41" s="23">
        <v>1263</v>
      </c>
      <c r="N41" s="23">
        <v>1296</v>
      </c>
      <c r="O41" s="23">
        <v>172650</v>
      </c>
      <c r="P41" s="23"/>
      <c r="Q41" s="26">
        <f t="shared" si="9"/>
        <v>257115</v>
      </c>
      <c r="R41" s="13"/>
      <c r="S41" s="13"/>
      <c r="T41" s="21"/>
      <c r="U41" s="12"/>
      <c r="V41" s="21">
        <f t="shared" si="10"/>
        <v>-257115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</row>
    <row r="42" spans="1:251" ht="11.25">
      <c r="A42" s="4">
        <v>80</v>
      </c>
      <c r="B42" s="11" t="str">
        <f t="shared" si="8"/>
        <v>Vida Tres</v>
      </c>
      <c r="C42" s="23">
        <v>31</v>
      </c>
      <c r="D42" s="23">
        <v>47</v>
      </c>
      <c r="E42" s="23">
        <v>19</v>
      </c>
      <c r="F42" s="23">
        <v>97</v>
      </c>
      <c r="G42" s="23">
        <v>7986</v>
      </c>
      <c r="H42" s="23">
        <v>212</v>
      </c>
      <c r="I42" s="23">
        <v>1006</v>
      </c>
      <c r="J42" s="23">
        <v>4697</v>
      </c>
      <c r="K42" s="23">
        <v>3077</v>
      </c>
      <c r="L42" s="23">
        <v>4839</v>
      </c>
      <c r="M42" s="23">
        <v>28</v>
      </c>
      <c r="N42" s="23">
        <v>18</v>
      </c>
      <c r="O42" s="23">
        <v>45850</v>
      </c>
      <c r="P42" s="23"/>
      <c r="Q42" s="26">
        <f t="shared" si="9"/>
        <v>67907</v>
      </c>
      <c r="R42" s="13"/>
      <c r="S42" s="13"/>
      <c r="T42" s="21"/>
      <c r="U42" s="12"/>
      <c r="V42" s="21">
        <f t="shared" si="10"/>
        <v>-67907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</row>
    <row r="43" spans="1:251" ht="11.25">
      <c r="A43" s="4">
        <v>81</v>
      </c>
      <c r="B43" s="11" t="str">
        <f t="shared" si="8"/>
        <v>Ferrosalud</v>
      </c>
      <c r="C43" s="23">
        <v>12</v>
      </c>
      <c r="D43" s="23">
        <v>1</v>
      </c>
      <c r="E43" s="23"/>
      <c r="F43" s="23">
        <v>11</v>
      </c>
      <c r="G43" s="23">
        <v>1005</v>
      </c>
      <c r="H43" s="23">
        <v>133</v>
      </c>
      <c r="I43" s="23">
        <v>106</v>
      </c>
      <c r="J43" s="23">
        <v>945</v>
      </c>
      <c r="K43" s="23">
        <v>515</v>
      </c>
      <c r="L43" s="23">
        <v>21</v>
      </c>
      <c r="M43" s="23">
        <v>7</v>
      </c>
      <c r="N43" s="23"/>
      <c r="O43" s="23">
        <v>9134</v>
      </c>
      <c r="P43" s="23"/>
      <c r="Q43" s="26">
        <f>SUM(C43:P43)</f>
        <v>11890</v>
      </c>
      <c r="R43" s="13"/>
      <c r="S43" s="13"/>
      <c r="T43" s="21"/>
      <c r="U43" s="12"/>
      <c r="V43" s="21">
        <f>+U43-Q43</f>
        <v>-11890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pans="1:251" ht="11.25">
      <c r="A44" s="4">
        <v>88</v>
      </c>
      <c r="B44" s="11" t="str">
        <f t="shared" si="8"/>
        <v>Mas Vida</v>
      </c>
      <c r="C44" s="23">
        <v>4129</v>
      </c>
      <c r="D44" s="23">
        <v>8058</v>
      </c>
      <c r="E44" s="23">
        <v>4275</v>
      </c>
      <c r="F44" s="23">
        <v>3081</v>
      </c>
      <c r="G44" s="23">
        <v>10745</v>
      </c>
      <c r="H44" s="23">
        <v>9710</v>
      </c>
      <c r="I44" s="23">
        <v>3700</v>
      </c>
      <c r="J44" s="23">
        <v>27002</v>
      </c>
      <c r="K44" s="23">
        <v>8272</v>
      </c>
      <c r="L44" s="23">
        <v>17636</v>
      </c>
      <c r="M44" s="23">
        <v>717</v>
      </c>
      <c r="N44" s="23">
        <v>3053</v>
      </c>
      <c r="O44" s="23">
        <v>25412</v>
      </c>
      <c r="P44" s="23"/>
      <c r="Q44" s="26">
        <f t="shared" si="9"/>
        <v>125790</v>
      </c>
      <c r="R44" s="13"/>
      <c r="S44" s="13"/>
      <c r="T44" s="21"/>
      <c r="U44" s="12"/>
      <c r="V44" s="21">
        <f t="shared" si="10"/>
        <v>-125790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</row>
    <row r="45" spans="1:251" ht="11.25">
      <c r="A45" s="4">
        <v>99</v>
      </c>
      <c r="B45" s="11" t="str">
        <f t="shared" si="8"/>
        <v>Isapre Banmédica</v>
      </c>
      <c r="C45" s="23">
        <v>7432</v>
      </c>
      <c r="D45" s="23">
        <v>8052</v>
      </c>
      <c r="E45" s="23">
        <v>6353</v>
      </c>
      <c r="F45" s="23">
        <v>7969</v>
      </c>
      <c r="G45" s="23">
        <v>15657</v>
      </c>
      <c r="H45" s="23">
        <v>7239</v>
      </c>
      <c r="I45" s="23">
        <v>6925</v>
      </c>
      <c r="J45" s="23">
        <v>15091</v>
      </c>
      <c r="K45" s="23">
        <v>5047</v>
      </c>
      <c r="L45" s="23">
        <v>6522</v>
      </c>
      <c r="M45" s="23">
        <v>950</v>
      </c>
      <c r="N45" s="23">
        <v>2229</v>
      </c>
      <c r="O45" s="23">
        <v>207853</v>
      </c>
      <c r="P45" s="23"/>
      <c r="Q45" s="26">
        <f t="shared" si="9"/>
        <v>297319</v>
      </c>
      <c r="R45" s="13"/>
      <c r="S45" s="13"/>
      <c r="T45" s="21"/>
      <c r="U45" s="12"/>
      <c r="V45" s="21">
        <f t="shared" si="10"/>
        <v>-297319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</row>
    <row r="46" spans="1:251" ht="11.25">
      <c r="A46" s="4">
        <v>107</v>
      </c>
      <c r="B46" s="11" t="str">
        <f t="shared" si="8"/>
        <v>Consalud S.A.</v>
      </c>
      <c r="C46" s="23">
        <v>17607</v>
      </c>
      <c r="D46" s="23">
        <v>14642</v>
      </c>
      <c r="E46" s="23">
        <v>4085</v>
      </c>
      <c r="F46" s="23">
        <v>6765</v>
      </c>
      <c r="G46" s="23">
        <v>33238</v>
      </c>
      <c r="H46" s="23">
        <v>8484</v>
      </c>
      <c r="I46" s="23">
        <v>8518</v>
      </c>
      <c r="J46" s="23">
        <v>31429</v>
      </c>
      <c r="K46" s="23">
        <v>9830</v>
      </c>
      <c r="L46" s="23">
        <v>19005</v>
      </c>
      <c r="M46" s="23">
        <v>1545</v>
      </c>
      <c r="N46" s="23">
        <v>5323</v>
      </c>
      <c r="O46" s="23">
        <v>179781</v>
      </c>
      <c r="P46" s="23"/>
      <c r="Q46" s="26">
        <f t="shared" si="9"/>
        <v>340252</v>
      </c>
      <c r="R46" s="13"/>
      <c r="S46" s="13"/>
      <c r="T46" s="21"/>
      <c r="U46" s="12"/>
      <c r="V46" s="21">
        <f t="shared" si="10"/>
        <v>-340252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pans="1:251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3"/>
      <c r="S47" s="13"/>
      <c r="T47" s="21"/>
      <c r="U47" s="13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</row>
    <row r="48" spans="2:251" ht="11.25">
      <c r="B48" s="11" t="s">
        <v>46</v>
      </c>
      <c r="C48" s="26">
        <f aca="true" t="shared" si="11" ref="C48:Q48">SUM(C39:C47)</f>
        <v>44557</v>
      </c>
      <c r="D48" s="26">
        <f t="shared" si="11"/>
        <v>72229</v>
      </c>
      <c r="E48" s="26">
        <f t="shared" si="11"/>
        <v>21388</v>
      </c>
      <c r="F48" s="26">
        <f t="shared" si="11"/>
        <v>29050</v>
      </c>
      <c r="G48" s="26">
        <f t="shared" si="11"/>
        <v>100208</v>
      </c>
      <c r="H48" s="26">
        <f t="shared" si="11"/>
        <v>41415</v>
      </c>
      <c r="I48" s="26">
        <f t="shared" si="11"/>
        <v>35129</v>
      </c>
      <c r="J48" s="26">
        <f t="shared" si="11"/>
        <v>98978</v>
      </c>
      <c r="K48" s="26">
        <f t="shared" si="11"/>
        <v>38850</v>
      </c>
      <c r="L48" s="26">
        <f t="shared" si="11"/>
        <v>64882</v>
      </c>
      <c r="M48" s="26">
        <f t="shared" si="11"/>
        <v>5217</v>
      </c>
      <c r="N48" s="26">
        <f t="shared" si="11"/>
        <v>13614</v>
      </c>
      <c r="O48" s="26">
        <f t="shared" si="11"/>
        <v>782077</v>
      </c>
      <c r="P48" s="26">
        <f t="shared" si="11"/>
        <v>0</v>
      </c>
      <c r="Q48" s="26">
        <f t="shared" si="11"/>
        <v>1347594</v>
      </c>
      <c r="R48" s="13"/>
      <c r="S48" s="13"/>
      <c r="T48" s="21"/>
      <c r="U48" s="13">
        <f>SUM(U39:U46)</f>
        <v>0</v>
      </c>
      <c r="V48" s="21">
        <f>+U48-Q48</f>
        <v>-1347594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</row>
    <row r="49" spans="1:251" ht="11.25">
      <c r="A49" s="4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3"/>
      <c r="S49" s="13"/>
      <c r="T49" s="21"/>
      <c r="U49" s="13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pans="1:251" ht="11.25">
      <c r="A50" s="4">
        <v>62</v>
      </c>
      <c r="B50" s="11" t="str">
        <f aca="true" t="shared" si="12" ref="B50:B55">+B18</f>
        <v>San Lorenzo</v>
      </c>
      <c r="C50" s="23"/>
      <c r="D50" s="23">
        <v>9</v>
      </c>
      <c r="E50" s="23">
        <v>3533</v>
      </c>
      <c r="F50" s="23">
        <v>564</v>
      </c>
      <c r="G50" s="23">
        <v>22</v>
      </c>
      <c r="H50" s="23"/>
      <c r="I50" s="23">
        <v>7</v>
      </c>
      <c r="J50" s="23"/>
      <c r="K50" s="23"/>
      <c r="L50" s="23"/>
      <c r="M50" s="23"/>
      <c r="N50" s="23"/>
      <c r="O50" s="23">
        <v>15</v>
      </c>
      <c r="P50" s="23"/>
      <c r="Q50" s="26">
        <f aca="true" t="shared" si="13" ref="Q50:Q55">SUM(C50:P50)</f>
        <v>4150</v>
      </c>
      <c r="R50" s="13"/>
      <c r="S50" s="13"/>
      <c r="T50" s="21"/>
      <c r="U50" s="12"/>
      <c r="V50" s="21">
        <f aca="true" t="shared" si="14" ref="V50:V55">+U50-Q50</f>
        <v>-4150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pans="1:251" ht="11.25">
      <c r="A51" s="4">
        <v>63</v>
      </c>
      <c r="B51" s="11" t="str">
        <f t="shared" si="12"/>
        <v>Fusat Ltda.</v>
      </c>
      <c r="C51" s="23">
        <v>4</v>
      </c>
      <c r="D51" s="23">
        <v>9</v>
      </c>
      <c r="E51" s="23">
        <v>12</v>
      </c>
      <c r="F51" s="23">
        <v>25</v>
      </c>
      <c r="G51" s="23">
        <v>183</v>
      </c>
      <c r="H51" s="23">
        <v>21517</v>
      </c>
      <c r="I51" s="23">
        <v>42</v>
      </c>
      <c r="J51" s="23">
        <v>14</v>
      </c>
      <c r="K51" s="23">
        <v>6</v>
      </c>
      <c r="L51" s="23">
        <v>6</v>
      </c>
      <c r="M51" s="23"/>
      <c r="N51" s="23"/>
      <c r="O51" s="23">
        <v>555</v>
      </c>
      <c r="P51" s="23"/>
      <c r="Q51" s="26">
        <f t="shared" si="13"/>
        <v>22373</v>
      </c>
      <c r="R51" s="13"/>
      <c r="S51" s="13"/>
      <c r="T51" s="21"/>
      <c r="U51" s="12"/>
      <c r="V51" s="21">
        <f t="shared" si="14"/>
        <v>-22373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pans="1:251" ht="11.25">
      <c r="A52" s="4">
        <v>65</v>
      </c>
      <c r="B52" s="11" t="str">
        <f t="shared" si="12"/>
        <v>Chuquicamata</v>
      </c>
      <c r="C52" s="23">
        <v>233</v>
      </c>
      <c r="D52" s="23">
        <v>22340</v>
      </c>
      <c r="E52" s="23">
        <v>112</v>
      </c>
      <c r="F52" s="23">
        <v>169</v>
      </c>
      <c r="G52" s="23">
        <v>147</v>
      </c>
      <c r="H52" s="23">
        <v>60</v>
      </c>
      <c r="I52" s="23">
        <v>10</v>
      </c>
      <c r="J52" s="23">
        <v>19</v>
      </c>
      <c r="K52" s="23">
        <v>7</v>
      </c>
      <c r="L52" s="23">
        <v>2</v>
      </c>
      <c r="M52" s="23"/>
      <c r="N52" s="23">
        <v>6</v>
      </c>
      <c r="O52" s="23">
        <v>1416</v>
      </c>
      <c r="P52" s="23"/>
      <c r="Q52" s="26">
        <f t="shared" si="13"/>
        <v>24521</v>
      </c>
      <c r="R52" s="13"/>
      <c r="S52" s="13"/>
      <c r="T52" s="21"/>
      <c r="U52" s="12"/>
      <c r="V52" s="21">
        <f t="shared" si="14"/>
        <v>-24521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pans="1:251" ht="11.25">
      <c r="A53" s="4">
        <v>68</v>
      </c>
      <c r="B53" s="11" t="str">
        <f t="shared" si="12"/>
        <v>Río Blanco</v>
      </c>
      <c r="C53" s="23"/>
      <c r="D53" s="23">
        <v>15</v>
      </c>
      <c r="E53" s="23">
        <v>28</v>
      </c>
      <c r="F53" s="23">
        <v>64</v>
      </c>
      <c r="G53" s="23">
        <v>3553</v>
      </c>
      <c r="H53" s="23">
        <v>38</v>
      </c>
      <c r="I53" s="23">
        <v>17</v>
      </c>
      <c r="J53" s="23">
        <v>11</v>
      </c>
      <c r="K53" s="23"/>
      <c r="L53" s="23"/>
      <c r="M53" s="23"/>
      <c r="N53" s="23"/>
      <c r="O53" s="23">
        <v>274</v>
      </c>
      <c r="P53" s="23"/>
      <c r="Q53" s="26">
        <f t="shared" si="13"/>
        <v>4000</v>
      </c>
      <c r="R53" s="13"/>
      <c r="S53" s="13"/>
      <c r="T53" s="21"/>
      <c r="U53" s="12"/>
      <c r="V53" s="21">
        <f t="shared" si="14"/>
        <v>-4000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pans="1:251" ht="11.25">
      <c r="A54" s="4">
        <v>76</v>
      </c>
      <c r="B54" s="11" t="str">
        <f t="shared" si="12"/>
        <v>Isapre Fundación</v>
      </c>
      <c r="C54" s="23">
        <v>269</v>
      </c>
      <c r="D54" s="23">
        <v>204</v>
      </c>
      <c r="E54" s="23">
        <v>173</v>
      </c>
      <c r="F54" s="23">
        <v>429</v>
      </c>
      <c r="G54" s="23">
        <v>1299</v>
      </c>
      <c r="H54" s="23">
        <v>498</v>
      </c>
      <c r="I54" s="23">
        <v>460</v>
      </c>
      <c r="J54" s="23">
        <v>940</v>
      </c>
      <c r="K54" s="23">
        <v>645</v>
      </c>
      <c r="L54" s="23">
        <v>801</v>
      </c>
      <c r="M54" s="23">
        <v>109</v>
      </c>
      <c r="N54" s="23">
        <v>133</v>
      </c>
      <c r="O54" s="23">
        <v>6562</v>
      </c>
      <c r="P54" s="23"/>
      <c r="Q54" s="26">
        <f t="shared" si="13"/>
        <v>12522</v>
      </c>
      <c r="R54" s="13"/>
      <c r="S54" s="13"/>
      <c r="T54" s="21"/>
      <c r="U54" s="12"/>
      <c r="V54" s="21">
        <f t="shared" si="14"/>
        <v>-12522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</row>
    <row r="55" spans="1:251" ht="11.25">
      <c r="A55" s="4">
        <v>94</v>
      </c>
      <c r="B55" s="11" t="str">
        <f t="shared" si="12"/>
        <v>Cruz del Norte</v>
      </c>
      <c r="C55" s="23">
        <v>7</v>
      </c>
      <c r="D55" s="23">
        <v>2766</v>
      </c>
      <c r="E55" s="23">
        <v>4</v>
      </c>
      <c r="F55" s="23">
        <v>25</v>
      </c>
      <c r="G55" s="23">
        <v>1</v>
      </c>
      <c r="H55" s="23"/>
      <c r="I55" s="23"/>
      <c r="J55" s="23"/>
      <c r="K55" s="23"/>
      <c r="L55" s="23"/>
      <c r="M55" s="23"/>
      <c r="N55" s="23"/>
      <c r="O55" s="23">
        <v>3</v>
      </c>
      <c r="P55" s="23"/>
      <c r="Q55" s="26">
        <f t="shared" si="13"/>
        <v>2806</v>
      </c>
      <c r="R55" s="13"/>
      <c r="S55" s="13"/>
      <c r="T55" s="21"/>
      <c r="U55" s="12"/>
      <c r="V55" s="21">
        <f t="shared" si="14"/>
        <v>-2806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pans="1:251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3"/>
      <c r="S56" s="13"/>
      <c r="T56" s="21"/>
      <c r="U56" s="1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</row>
    <row r="57" spans="1:251" ht="11.25">
      <c r="A57" s="11"/>
      <c r="B57" s="11" t="s">
        <v>52</v>
      </c>
      <c r="C57" s="26">
        <f aca="true" t="shared" si="15" ref="C57:Q57">SUM(C50:C55)</f>
        <v>513</v>
      </c>
      <c r="D57" s="26">
        <f t="shared" si="15"/>
        <v>25343</v>
      </c>
      <c r="E57" s="26">
        <f t="shared" si="15"/>
        <v>3862</v>
      </c>
      <c r="F57" s="26">
        <f t="shared" si="15"/>
        <v>1276</v>
      </c>
      <c r="G57" s="26">
        <f t="shared" si="15"/>
        <v>5205</v>
      </c>
      <c r="H57" s="26">
        <f t="shared" si="15"/>
        <v>22113</v>
      </c>
      <c r="I57" s="26">
        <f t="shared" si="15"/>
        <v>536</v>
      </c>
      <c r="J57" s="26">
        <f t="shared" si="15"/>
        <v>984</v>
      </c>
      <c r="K57" s="26">
        <f t="shared" si="15"/>
        <v>658</v>
      </c>
      <c r="L57" s="26">
        <f t="shared" si="15"/>
        <v>809</v>
      </c>
      <c r="M57" s="26">
        <f t="shared" si="15"/>
        <v>109</v>
      </c>
      <c r="N57" s="26">
        <f t="shared" si="15"/>
        <v>139</v>
      </c>
      <c r="O57" s="26">
        <f t="shared" si="15"/>
        <v>8825</v>
      </c>
      <c r="P57" s="26">
        <f t="shared" si="15"/>
        <v>0</v>
      </c>
      <c r="Q57" s="26">
        <f t="shared" si="15"/>
        <v>70372</v>
      </c>
      <c r="R57" s="13"/>
      <c r="S57" s="13"/>
      <c r="T57" s="21"/>
      <c r="U57" s="13">
        <f>SUM(U50:U55)</f>
        <v>0</v>
      </c>
      <c r="V57" s="21">
        <f>+U57-Q57</f>
        <v>-70372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</row>
    <row r="58" spans="1:251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3"/>
      <c r="S58" s="13"/>
      <c r="T58" s="21"/>
      <c r="U58" s="1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spans="1:251" ht="12" thickBot="1">
      <c r="A59" s="15"/>
      <c r="B59" s="15" t="s">
        <v>53</v>
      </c>
      <c r="C59" s="26">
        <f aca="true" t="shared" si="16" ref="C59:Q59">C48+C57</f>
        <v>45070</v>
      </c>
      <c r="D59" s="26">
        <f t="shared" si="16"/>
        <v>97572</v>
      </c>
      <c r="E59" s="26">
        <f t="shared" si="16"/>
        <v>25250</v>
      </c>
      <c r="F59" s="26">
        <f t="shared" si="16"/>
        <v>30326</v>
      </c>
      <c r="G59" s="26">
        <f t="shared" si="16"/>
        <v>105413</v>
      </c>
      <c r="H59" s="26">
        <f t="shared" si="16"/>
        <v>63528</v>
      </c>
      <c r="I59" s="26">
        <f t="shared" si="16"/>
        <v>35665</v>
      </c>
      <c r="J59" s="26">
        <f t="shared" si="16"/>
        <v>99962</v>
      </c>
      <c r="K59" s="26">
        <f t="shared" si="16"/>
        <v>39508</v>
      </c>
      <c r="L59" s="26">
        <f t="shared" si="16"/>
        <v>65691</v>
      </c>
      <c r="M59" s="26">
        <f t="shared" si="16"/>
        <v>5326</v>
      </c>
      <c r="N59" s="26">
        <f t="shared" si="16"/>
        <v>13753</v>
      </c>
      <c r="O59" s="26">
        <f t="shared" si="16"/>
        <v>790902</v>
      </c>
      <c r="P59" s="26">
        <f t="shared" si="16"/>
        <v>0</v>
      </c>
      <c r="Q59" s="26">
        <f t="shared" si="16"/>
        <v>1417966</v>
      </c>
      <c r="R59" s="13"/>
      <c r="S59" s="13"/>
      <c r="T59" s="21"/>
      <c r="U59" s="19">
        <f>U48+U57</f>
        <v>0</v>
      </c>
      <c r="V59" s="21">
        <f>+U59-Q59</f>
        <v>-1417966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</row>
    <row r="60" spans="1:251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3"/>
      <c r="S60" s="13"/>
      <c r="T60" s="21"/>
      <c r="U60" s="78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</row>
    <row r="61" spans="1:251" ht="12" thickBot="1">
      <c r="A61" s="27"/>
      <c r="B61" s="145" t="s">
        <v>54</v>
      </c>
      <c r="C61" s="51">
        <f aca="true" t="shared" si="17" ref="C61:O61">(C59/$Q59)</f>
        <v>0.03178496522483614</v>
      </c>
      <c r="D61" s="51">
        <f t="shared" si="17"/>
        <v>0.06881124089012007</v>
      </c>
      <c r="E61" s="51">
        <f t="shared" si="17"/>
        <v>0.017807197069605336</v>
      </c>
      <c r="F61" s="51">
        <f t="shared" si="17"/>
        <v>0.02138697260724164</v>
      </c>
      <c r="G61" s="51">
        <f t="shared" si="17"/>
        <v>0.0743409926613191</v>
      </c>
      <c r="H61" s="51">
        <f t="shared" si="17"/>
        <v>0.04480220259159952</v>
      </c>
      <c r="I61" s="51">
        <f t="shared" si="17"/>
        <v>0.025152225088612843</v>
      </c>
      <c r="J61" s="51">
        <f t="shared" si="17"/>
        <v>0.07049675380086688</v>
      </c>
      <c r="K61" s="51">
        <f t="shared" si="17"/>
        <v>0.027862445220830402</v>
      </c>
      <c r="L61" s="51">
        <f t="shared" si="17"/>
        <v>0.04632762703760175</v>
      </c>
      <c r="M61" s="51">
        <f t="shared" si="17"/>
        <v>0.003756084419513585</v>
      </c>
      <c r="N61" s="51">
        <f t="shared" si="17"/>
        <v>0.009699104209832958</v>
      </c>
      <c r="O61" s="51">
        <f t="shared" si="17"/>
        <v>0.5577721891780197</v>
      </c>
      <c r="P61" s="28">
        <f>(P59/$Q59)*100</f>
        <v>0</v>
      </c>
      <c r="Q61" s="51">
        <f>SUM(C61:P61)</f>
        <v>1</v>
      </c>
      <c r="R61" s="13"/>
      <c r="S61" s="13"/>
      <c r="T61" s="21"/>
      <c r="U61" s="78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</row>
    <row r="62" spans="2:251" ht="11.25">
      <c r="B62" s="11" t="str">
        <f>+B30</f>
        <v>Fuente: Superintendencia de Salud, Archivo Maestro de Beneficiarios.</v>
      </c>
      <c r="C62" s="13"/>
      <c r="D62" s="13"/>
      <c r="E62" s="13"/>
      <c r="F62" s="13"/>
      <c r="G62" s="13"/>
      <c r="H62" s="13"/>
      <c r="I62" s="13"/>
      <c r="J62" s="13"/>
      <c r="K62" s="53" t="s">
        <v>1</v>
      </c>
      <c r="L62" s="53" t="s">
        <v>1</v>
      </c>
      <c r="M62" s="53" t="s">
        <v>1</v>
      </c>
      <c r="N62" s="53" t="s">
        <v>1</v>
      </c>
      <c r="O62" s="53" t="s">
        <v>1</v>
      </c>
      <c r="P62" s="53"/>
      <c r="Q62" s="53" t="s">
        <v>1</v>
      </c>
      <c r="R62" s="13"/>
      <c r="S62" s="13"/>
      <c r="T62" s="21"/>
      <c r="U62" s="78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</row>
    <row r="63" spans="2:251" ht="11.25">
      <c r="B63" s="11" t="str">
        <f>+B31</f>
        <v>(*) Información que presenta error en en campo región</v>
      </c>
      <c r="C63" s="13"/>
      <c r="D63" s="13"/>
      <c r="E63" s="13"/>
      <c r="F63" s="13"/>
      <c r="G63" s="13"/>
      <c r="H63" s="13"/>
      <c r="I63" s="13"/>
      <c r="J63" s="13"/>
      <c r="K63" s="53" t="s">
        <v>1</v>
      </c>
      <c r="L63" s="53" t="s">
        <v>1</v>
      </c>
      <c r="M63" s="53" t="s">
        <v>1</v>
      </c>
      <c r="N63" s="53" t="s">
        <v>1</v>
      </c>
      <c r="O63" s="53" t="s">
        <v>1</v>
      </c>
      <c r="P63" s="53"/>
      <c r="Q63" s="53" t="s">
        <v>1</v>
      </c>
      <c r="R63" s="13"/>
      <c r="S63" s="13"/>
      <c r="T63" s="21"/>
      <c r="U63" s="78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</row>
    <row r="64" spans="1:251" ht="11.25">
      <c r="A64" s="84"/>
      <c r="B64" s="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21"/>
      <c r="U64" s="78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</row>
    <row r="65" spans="1:251" ht="15">
      <c r="A65" s="150" t="s">
        <v>234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6"/>
      <c r="S65" s="156"/>
      <c r="T65" s="21"/>
      <c r="U65" s="78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</row>
    <row r="66" spans="2:251" ht="13.5">
      <c r="B66" s="151" t="s">
        <v>110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3"/>
      <c r="S66" s="13"/>
      <c r="T66" s="21"/>
      <c r="U66" s="78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</row>
    <row r="67" spans="2:251" ht="13.5">
      <c r="B67" s="151" t="s">
        <v>255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3"/>
      <c r="S67" s="13"/>
      <c r="T67" s="21"/>
      <c r="U67" s="78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</row>
    <row r="68" spans="1:251" ht="12" thickBot="1">
      <c r="A68" s="21"/>
      <c r="B68" s="2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21"/>
      <c r="U68" s="78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</row>
    <row r="69" spans="1:251" ht="11.25">
      <c r="A69" s="112" t="s">
        <v>1</v>
      </c>
      <c r="B69" s="112" t="s">
        <v>1</v>
      </c>
      <c r="C69" s="127" t="s">
        <v>90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8"/>
      <c r="R69" s="13"/>
      <c r="S69" s="13"/>
      <c r="T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pans="1:251" ht="11.25">
      <c r="A70" s="120" t="s">
        <v>39</v>
      </c>
      <c r="B70" s="120" t="s">
        <v>40</v>
      </c>
      <c r="C70" s="125" t="s">
        <v>93</v>
      </c>
      <c r="D70" s="125" t="s">
        <v>94</v>
      </c>
      <c r="E70" s="125" t="s">
        <v>95</v>
      </c>
      <c r="F70" s="125" t="s">
        <v>96</v>
      </c>
      <c r="G70" s="125" t="s">
        <v>97</v>
      </c>
      <c r="H70" s="125" t="s">
        <v>98</v>
      </c>
      <c r="I70" s="125" t="s">
        <v>99</v>
      </c>
      <c r="J70" s="125" t="s">
        <v>100</v>
      </c>
      <c r="K70" s="125" t="s">
        <v>101</v>
      </c>
      <c r="L70" s="125" t="s">
        <v>102</v>
      </c>
      <c r="M70" s="125" t="s">
        <v>103</v>
      </c>
      <c r="N70" s="125" t="s">
        <v>104</v>
      </c>
      <c r="O70" s="125" t="s">
        <v>105</v>
      </c>
      <c r="P70" s="125" t="s">
        <v>224</v>
      </c>
      <c r="Q70" s="125" t="s">
        <v>4</v>
      </c>
      <c r="R70" s="13"/>
      <c r="S70" s="13"/>
      <c r="T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pans="1:251" ht="11.25">
      <c r="A71" s="4">
        <v>67</v>
      </c>
      <c r="B71" s="11" t="str">
        <f>+B7</f>
        <v>Colmena Golden Cross</v>
      </c>
      <c r="C71" s="26">
        <f aca="true" t="shared" si="18" ref="C71:P71">C7+C39</f>
        <v>9086</v>
      </c>
      <c r="D71" s="26">
        <f t="shared" si="18"/>
        <v>14933</v>
      </c>
      <c r="E71" s="26">
        <f t="shared" si="18"/>
        <v>3343</v>
      </c>
      <c r="F71" s="26">
        <f t="shared" si="18"/>
        <v>7134</v>
      </c>
      <c r="G71" s="26">
        <f t="shared" si="18"/>
        <v>20667</v>
      </c>
      <c r="H71" s="26">
        <f t="shared" si="18"/>
        <v>10971</v>
      </c>
      <c r="I71" s="26">
        <f t="shared" si="18"/>
        <v>19249</v>
      </c>
      <c r="J71" s="26">
        <f t="shared" si="18"/>
        <v>14523</v>
      </c>
      <c r="K71" s="26">
        <f t="shared" si="18"/>
        <v>10410</v>
      </c>
      <c r="L71" s="26">
        <f t="shared" si="18"/>
        <v>16355</v>
      </c>
      <c r="M71" s="26">
        <f t="shared" si="18"/>
        <v>1417</v>
      </c>
      <c r="N71" s="26">
        <f t="shared" si="18"/>
        <v>3705</v>
      </c>
      <c r="O71" s="26">
        <f t="shared" si="18"/>
        <v>277408</v>
      </c>
      <c r="P71" s="26">
        <f t="shared" si="18"/>
        <v>0</v>
      </c>
      <c r="Q71" s="26">
        <f aca="true" t="shared" si="19" ref="Q71:Q78">SUM(C71:P71)</f>
        <v>409201</v>
      </c>
      <c r="R71" s="13"/>
      <c r="S71" s="13"/>
      <c r="T71" s="21"/>
      <c r="U71" s="78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</row>
    <row r="72" spans="1:251" ht="11.25">
      <c r="A72" s="4">
        <v>70</v>
      </c>
      <c r="B72" s="11" t="str">
        <f>+B8</f>
        <v>Normédica</v>
      </c>
      <c r="C72" s="26">
        <f aca="true" t="shared" si="20" ref="C72:P72">C8+C40</f>
        <v>5517</v>
      </c>
      <c r="D72" s="26">
        <f t="shared" si="20"/>
        <v>46206</v>
      </c>
      <c r="E72" s="26">
        <f t="shared" si="20"/>
        <v>5369</v>
      </c>
      <c r="F72" s="26">
        <f t="shared" si="20"/>
        <v>6044</v>
      </c>
      <c r="G72" s="26">
        <f t="shared" si="20"/>
        <v>141</v>
      </c>
      <c r="H72" s="26">
        <f t="shared" si="20"/>
        <v>50</v>
      </c>
      <c r="I72" s="26">
        <f t="shared" si="20"/>
        <v>30</v>
      </c>
      <c r="J72" s="26">
        <f t="shared" si="20"/>
        <v>61</v>
      </c>
      <c r="K72" s="26">
        <f t="shared" si="20"/>
        <v>9</v>
      </c>
      <c r="L72" s="26">
        <f t="shared" si="20"/>
        <v>2</v>
      </c>
      <c r="M72" s="26">
        <f t="shared" si="20"/>
        <v>0</v>
      </c>
      <c r="N72" s="26">
        <f t="shared" si="20"/>
        <v>56</v>
      </c>
      <c r="O72" s="26">
        <f t="shared" si="20"/>
        <v>445</v>
      </c>
      <c r="P72" s="26">
        <f t="shared" si="20"/>
        <v>0</v>
      </c>
      <c r="Q72" s="26">
        <f t="shared" si="19"/>
        <v>63930</v>
      </c>
      <c r="R72" s="13"/>
      <c r="S72" s="13"/>
      <c r="T72" s="21"/>
      <c r="U72" s="78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</row>
    <row r="73" spans="1:251" ht="11.25">
      <c r="A73" s="4">
        <v>78</v>
      </c>
      <c r="B73" s="11" t="str">
        <f>+B9</f>
        <v>ING Salud S.A.</v>
      </c>
      <c r="C73" s="26">
        <f aca="true" t="shared" si="21" ref="C73:P73">C9+C41</f>
        <v>14413</v>
      </c>
      <c r="D73" s="26">
        <f t="shared" si="21"/>
        <v>11471</v>
      </c>
      <c r="E73" s="26">
        <f t="shared" si="21"/>
        <v>2932</v>
      </c>
      <c r="F73" s="26">
        <f t="shared" si="21"/>
        <v>6415</v>
      </c>
      <c r="G73" s="26">
        <f t="shared" si="21"/>
        <v>41178</v>
      </c>
      <c r="H73" s="26">
        <f t="shared" si="21"/>
        <v>18520</v>
      </c>
      <c r="I73" s="26">
        <f t="shared" si="21"/>
        <v>10718</v>
      </c>
      <c r="J73" s="26">
        <f t="shared" si="21"/>
        <v>24845</v>
      </c>
      <c r="K73" s="26">
        <f t="shared" si="21"/>
        <v>14229</v>
      </c>
      <c r="L73" s="26">
        <f t="shared" si="21"/>
        <v>18351</v>
      </c>
      <c r="M73" s="26">
        <f t="shared" si="21"/>
        <v>2625</v>
      </c>
      <c r="N73" s="26">
        <f t="shared" si="21"/>
        <v>3071</v>
      </c>
      <c r="O73" s="26">
        <f t="shared" si="21"/>
        <v>352114</v>
      </c>
      <c r="P73" s="26">
        <f t="shared" si="21"/>
        <v>0</v>
      </c>
      <c r="Q73" s="26">
        <f t="shared" si="19"/>
        <v>520882</v>
      </c>
      <c r="R73" s="13"/>
      <c r="S73" s="13"/>
      <c r="T73" s="21"/>
      <c r="U73" s="78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</row>
    <row r="74" spans="1:251" ht="11.25">
      <c r="A74" s="4">
        <v>80</v>
      </c>
      <c r="B74" s="11" t="str">
        <f>+B10</f>
        <v>Vida Tres</v>
      </c>
      <c r="C74" s="26">
        <f aca="true" t="shared" si="22" ref="C74:P74">C10+C42</f>
        <v>65</v>
      </c>
      <c r="D74" s="26">
        <f t="shared" si="22"/>
        <v>93</v>
      </c>
      <c r="E74" s="26">
        <f t="shared" si="22"/>
        <v>32</v>
      </c>
      <c r="F74" s="26">
        <f t="shared" si="22"/>
        <v>173</v>
      </c>
      <c r="G74" s="26">
        <f t="shared" si="22"/>
        <v>16086</v>
      </c>
      <c r="H74" s="26">
        <f t="shared" si="22"/>
        <v>420</v>
      </c>
      <c r="I74" s="26">
        <f t="shared" si="22"/>
        <v>2117</v>
      </c>
      <c r="J74" s="26">
        <f t="shared" si="22"/>
        <v>9642</v>
      </c>
      <c r="K74" s="26">
        <f t="shared" si="22"/>
        <v>6118</v>
      </c>
      <c r="L74" s="26">
        <f t="shared" si="22"/>
        <v>10198</v>
      </c>
      <c r="M74" s="26">
        <f t="shared" si="22"/>
        <v>52</v>
      </c>
      <c r="N74" s="26">
        <f t="shared" si="22"/>
        <v>33</v>
      </c>
      <c r="O74" s="26">
        <f t="shared" si="22"/>
        <v>92765</v>
      </c>
      <c r="P74" s="26">
        <f t="shared" si="22"/>
        <v>0</v>
      </c>
      <c r="Q74" s="26">
        <f t="shared" si="19"/>
        <v>137794</v>
      </c>
      <c r="R74" s="13"/>
      <c r="S74" s="13"/>
      <c r="T74" s="21"/>
      <c r="U74" s="78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</row>
    <row r="75" spans="1:251" ht="11.25">
      <c r="A75" s="4">
        <v>81</v>
      </c>
      <c r="B75" s="11" t="str">
        <f>+B43</f>
        <v>Ferrosalud</v>
      </c>
      <c r="C75" s="26">
        <f aca="true" t="shared" si="23" ref="C75:P75">C11+C43</f>
        <v>25</v>
      </c>
      <c r="D75" s="26">
        <f t="shared" si="23"/>
        <v>2</v>
      </c>
      <c r="E75" s="26">
        <f t="shared" si="23"/>
        <v>1</v>
      </c>
      <c r="F75" s="26">
        <f t="shared" si="23"/>
        <v>25</v>
      </c>
      <c r="G75" s="26">
        <f t="shared" si="23"/>
        <v>2138</v>
      </c>
      <c r="H75" s="26">
        <f t="shared" si="23"/>
        <v>241</v>
      </c>
      <c r="I75" s="26">
        <f t="shared" si="23"/>
        <v>201</v>
      </c>
      <c r="J75" s="26">
        <f t="shared" si="23"/>
        <v>1799</v>
      </c>
      <c r="K75" s="26">
        <f t="shared" si="23"/>
        <v>1023</v>
      </c>
      <c r="L75" s="26">
        <f t="shared" si="23"/>
        <v>75</v>
      </c>
      <c r="M75" s="26">
        <f t="shared" si="23"/>
        <v>15</v>
      </c>
      <c r="N75" s="26">
        <f t="shared" si="23"/>
        <v>0</v>
      </c>
      <c r="O75" s="26">
        <f t="shared" si="23"/>
        <v>18752</v>
      </c>
      <c r="P75" s="26">
        <f t="shared" si="23"/>
        <v>0</v>
      </c>
      <c r="Q75" s="26">
        <f>SUM(C75:P75)</f>
        <v>24297</v>
      </c>
      <c r="R75" s="13"/>
      <c r="S75" s="13"/>
      <c r="T75" s="21"/>
      <c r="U75" s="78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</row>
    <row r="76" spans="1:251" ht="11.25">
      <c r="A76" s="4">
        <v>88</v>
      </c>
      <c r="B76" s="11" t="str">
        <f>+B12</f>
        <v>Mas Vida</v>
      </c>
      <c r="C76" s="26">
        <f aca="true" t="shared" si="24" ref="C76:P76">C12+C44</f>
        <v>7838</v>
      </c>
      <c r="D76" s="26">
        <f t="shared" si="24"/>
        <v>15497</v>
      </c>
      <c r="E76" s="26">
        <f t="shared" si="24"/>
        <v>7936</v>
      </c>
      <c r="F76" s="26">
        <f t="shared" si="24"/>
        <v>5765</v>
      </c>
      <c r="G76" s="26">
        <f t="shared" si="24"/>
        <v>21535</v>
      </c>
      <c r="H76" s="26">
        <f t="shared" si="24"/>
        <v>19136</v>
      </c>
      <c r="I76" s="26">
        <f t="shared" si="24"/>
        <v>7449</v>
      </c>
      <c r="J76" s="26">
        <f t="shared" si="24"/>
        <v>55945</v>
      </c>
      <c r="K76" s="26">
        <f t="shared" si="24"/>
        <v>16868</v>
      </c>
      <c r="L76" s="26">
        <f t="shared" si="24"/>
        <v>35321</v>
      </c>
      <c r="M76" s="26">
        <f t="shared" si="24"/>
        <v>1378</v>
      </c>
      <c r="N76" s="26">
        <f t="shared" si="24"/>
        <v>6534</v>
      </c>
      <c r="O76" s="26">
        <f t="shared" si="24"/>
        <v>51714</v>
      </c>
      <c r="P76" s="26">
        <f t="shared" si="24"/>
        <v>0</v>
      </c>
      <c r="Q76" s="26">
        <f t="shared" si="19"/>
        <v>252916</v>
      </c>
      <c r="R76" s="13"/>
      <c r="S76" s="13"/>
      <c r="T76" s="21"/>
      <c r="U76" s="78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</row>
    <row r="77" spans="1:251" ht="11.25">
      <c r="A77" s="4">
        <v>99</v>
      </c>
      <c r="B77" s="11" t="str">
        <f>+B13</f>
        <v>Isapre Banmédica</v>
      </c>
      <c r="C77" s="26">
        <f aca="true" t="shared" si="25" ref="C77:P77">C13+C45</f>
        <v>13811</v>
      </c>
      <c r="D77" s="26">
        <f t="shared" si="25"/>
        <v>14120</v>
      </c>
      <c r="E77" s="26">
        <f t="shared" si="25"/>
        <v>9999</v>
      </c>
      <c r="F77" s="26">
        <f t="shared" si="25"/>
        <v>14651</v>
      </c>
      <c r="G77" s="26">
        <f t="shared" si="25"/>
        <v>32384</v>
      </c>
      <c r="H77" s="26">
        <f t="shared" si="25"/>
        <v>13487</v>
      </c>
      <c r="I77" s="26">
        <f t="shared" si="25"/>
        <v>13627</v>
      </c>
      <c r="J77" s="26">
        <f t="shared" si="25"/>
        <v>27921</v>
      </c>
      <c r="K77" s="26">
        <f t="shared" si="25"/>
        <v>10116</v>
      </c>
      <c r="L77" s="26">
        <f t="shared" si="25"/>
        <v>13549</v>
      </c>
      <c r="M77" s="26">
        <f t="shared" si="25"/>
        <v>1780</v>
      </c>
      <c r="N77" s="26">
        <f t="shared" si="25"/>
        <v>4878</v>
      </c>
      <c r="O77" s="26">
        <f t="shared" si="25"/>
        <v>438300</v>
      </c>
      <c r="P77" s="26">
        <f t="shared" si="25"/>
        <v>0</v>
      </c>
      <c r="Q77" s="26">
        <f t="shared" si="19"/>
        <v>608623</v>
      </c>
      <c r="R77" s="13"/>
      <c r="S77" s="13"/>
      <c r="T77" s="21"/>
      <c r="U77" s="78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</row>
    <row r="78" spans="1:251" ht="11.25">
      <c r="A78" s="4">
        <v>107</v>
      </c>
      <c r="B78" s="11" t="str">
        <f>+B14</f>
        <v>Consalud S.A.</v>
      </c>
      <c r="C78" s="26">
        <f aca="true" t="shared" si="26" ref="C78:P78">C14+C46</f>
        <v>32286</v>
      </c>
      <c r="D78" s="26">
        <f t="shared" si="26"/>
        <v>25554</v>
      </c>
      <c r="E78" s="26">
        <f t="shared" si="26"/>
        <v>6644</v>
      </c>
      <c r="F78" s="26">
        <f t="shared" si="26"/>
        <v>11239</v>
      </c>
      <c r="G78" s="26">
        <f t="shared" si="26"/>
        <v>58182</v>
      </c>
      <c r="H78" s="26">
        <f t="shared" si="26"/>
        <v>15111</v>
      </c>
      <c r="I78" s="26">
        <f t="shared" si="26"/>
        <v>15283</v>
      </c>
      <c r="J78" s="26">
        <f t="shared" si="26"/>
        <v>55918</v>
      </c>
      <c r="K78" s="26">
        <f t="shared" si="26"/>
        <v>19777</v>
      </c>
      <c r="L78" s="26">
        <f t="shared" si="26"/>
        <v>38403</v>
      </c>
      <c r="M78" s="26">
        <f t="shared" si="26"/>
        <v>2956</v>
      </c>
      <c r="N78" s="26">
        <f t="shared" si="26"/>
        <v>10130</v>
      </c>
      <c r="O78" s="26">
        <f t="shared" si="26"/>
        <v>351523</v>
      </c>
      <c r="P78" s="26">
        <f t="shared" si="26"/>
        <v>0</v>
      </c>
      <c r="Q78" s="26">
        <f t="shared" si="19"/>
        <v>643006</v>
      </c>
      <c r="R78" s="13"/>
      <c r="S78" s="13"/>
      <c r="T78" s="21"/>
      <c r="U78" s="78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</row>
    <row r="79" spans="1:251" ht="11.25">
      <c r="A79" s="4"/>
      <c r="B79" s="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13"/>
      <c r="S79" s="13"/>
      <c r="T79" s="21"/>
      <c r="U79" s="78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</row>
    <row r="80" spans="2:251" ht="11.25">
      <c r="B80" s="11" t="s">
        <v>46</v>
      </c>
      <c r="C80" s="26">
        <f aca="true" t="shared" si="27" ref="C80:Q80">SUM(C71:C79)</f>
        <v>83041</v>
      </c>
      <c r="D80" s="26">
        <f t="shared" si="27"/>
        <v>127876</v>
      </c>
      <c r="E80" s="26">
        <f t="shared" si="27"/>
        <v>36256</v>
      </c>
      <c r="F80" s="26">
        <f t="shared" si="27"/>
        <v>51446</v>
      </c>
      <c r="G80" s="26">
        <f t="shared" si="27"/>
        <v>192311</v>
      </c>
      <c r="H80" s="26">
        <f t="shared" si="27"/>
        <v>77936</v>
      </c>
      <c r="I80" s="26">
        <f t="shared" si="27"/>
        <v>68674</v>
      </c>
      <c r="J80" s="26">
        <f t="shared" si="27"/>
        <v>190654</v>
      </c>
      <c r="K80" s="26">
        <f t="shared" si="27"/>
        <v>78550</v>
      </c>
      <c r="L80" s="26">
        <f t="shared" si="27"/>
        <v>132254</v>
      </c>
      <c r="M80" s="26">
        <f t="shared" si="27"/>
        <v>10223</v>
      </c>
      <c r="N80" s="26">
        <f t="shared" si="27"/>
        <v>28407</v>
      </c>
      <c r="O80" s="26">
        <f t="shared" si="27"/>
        <v>1583021</v>
      </c>
      <c r="P80" s="26">
        <f t="shared" si="27"/>
        <v>0</v>
      </c>
      <c r="Q80" s="26">
        <f t="shared" si="27"/>
        <v>2660649</v>
      </c>
      <c r="R80" s="13"/>
      <c r="S80" s="13"/>
      <c r="T80" s="21"/>
      <c r="U80" s="78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</row>
    <row r="81" spans="1:251" ht="11.25">
      <c r="A81" s="4"/>
      <c r="B81" s="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13"/>
      <c r="S81" s="13"/>
      <c r="T81" s="21"/>
      <c r="U81" s="78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</row>
    <row r="82" spans="1:251" ht="11.25">
      <c r="A82" s="4">
        <v>62</v>
      </c>
      <c r="B82" s="11" t="str">
        <f aca="true" t="shared" si="28" ref="B82:B87">+B50</f>
        <v>San Lorenzo</v>
      </c>
      <c r="C82" s="26">
        <f aca="true" t="shared" si="29" ref="C82:P82">C18+C50</f>
        <v>0</v>
      </c>
      <c r="D82" s="26">
        <f t="shared" si="29"/>
        <v>14</v>
      </c>
      <c r="E82" s="26">
        <f t="shared" si="29"/>
        <v>5137</v>
      </c>
      <c r="F82" s="26">
        <f t="shared" si="29"/>
        <v>820</v>
      </c>
      <c r="G82" s="26">
        <f t="shared" si="29"/>
        <v>34</v>
      </c>
      <c r="H82" s="26">
        <f t="shared" si="29"/>
        <v>0</v>
      </c>
      <c r="I82" s="26">
        <f t="shared" si="29"/>
        <v>10</v>
      </c>
      <c r="J82" s="26">
        <f t="shared" si="29"/>
        <v>0</v>
      </c>
      <c r="K82" s="26">
        <f t="shared" si="29"/>
        <v>0</v>
      </c>
      <c r="L82" s="26">
        <f t="shared" si="29"/>
        <v>0</v>
      </c>
      <c r="M82" s="26">
        <f t="shared" si="29"/>
        <v>0</v>
      </c>
      <c r="N82" s="26">
        <f t="shared" si="29"/>
        <v>0</v>
      </c>
      <c r="O82" s="26">
        <f t="shared" si="29"/>
        <v>38</v>
      </c>
      <c r="P82" s="26">
        <f t="shared" si="29"/>
        <v>0</v>
      </c>
      <c r="Q82" s="26">
        <f aca="true" t="shared" si="30" ref="Q82:Q87">SUM(C82:P82)</f>
        <v>6053</v>
      </c>
      <c r="R82" s="13"/>
      <c r="S82" s="13"/>
      <c r="T82" s="21"/>
      <c r="U82" s="78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pans="1:251" ht="11.25">
      <c r="A83" s="4">
        <v>63</v>
      </c>
      <c r="B83" s="11" t="str">
        <f t="shared" si="28"/>
        <v>Fusat Ltda.</v>
      </c>
      <c r="C83" s="26">
        <f aca="true" t="shared" si="31" ref="C83:P83">C19+C51</f>
        <v>5</v>
      </c>
      <c r="D83" s="26">
        <f t="shared" si="31"/>
        <v>16</v>
      </c>
      <c r="E83" s="26">
        <f t="shared" si="31"/>
        <v>16</v>
      </c>
      <c r="F83" s="26">
        <f t="shared" si="31"/>
        <v>54</v>
      </c>
      <c r="G83" s="26">
        <f t="shared" si="31"/>
        <v>355</v>
      </c>
      <c r="H83" s="26">
        <f t="shared" si="31"/>
        <v>36349</v>
      </c>
      <c r="I83" s="26">
        <f t="shared" si="31"/>
        <v>76</v>
      </c>
      <c r="J83" s="26">
        <f t="shared" si="31"/>
        <v>26</v>
      </c>
      <c r="K83" s="26">
        <f t="shared" si="31"/>
        <v>12</v>
      </c>
      <c r="L83" s="26">
        <f t="shared" si="31"/>
        <v>15</v>
      </c>
      <c r="M83" s="26">
        <f t="shared" si="31"/>
        <v>0</v>
      </c>
      <c r="N83" s="26">
        <f t="shared" si="31"/>
        <v>0</v>
      </c>
      <c r="O83" s="26">
        <f t="shared" si="31"/>
        <v>987</v>
      </c>
      <c r="P83" s="26">
        <f t="shared" si="31"/>
        <v>0</v>
      </c>
      <c r="Q83" s="26">
        <f t="shared" si="30"/>
        <v>37911</v>
      </c>
      <c r="R83" s="13"/>
      <c r="S83" s="13"/>
      <c r="T83" s="21"/>
      <c r="U83" s="78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</row>
    <row r="84" spans="1:251" ht="11.25">
      <c r="A84" s="4">
        <v>65</v>
      </c>
      <c r="B84" s="11" t="str">
        <f t="shared" si="28"/>
        <v>Chuquicamata</v>
      </c>
      <c r="C84" s="26">
        <f aca="true" t="shared" si="32" ref="C84:P84">C20+C52</f>
        <v>355</v>
      </c>
      <c r="D84" s="26">
        <f t="shared" si="32"/>
        <v>32970</v>
      </c>
      <c r="E84" s="26">
        <f t="shared" si="32"/>
        <v>151</v>
      </c>
      <c r="F84" s="26">
        <f t="shared" si="32"/>
        <v>258</v>
      </c>
      <c r="G84" s="26">
        <f t="shared" si="32"/>
        <v>233</v>
      </c>
      <c r="H84" s="26">
        <f t="shared" si="32"/>
        <v>86</v>
      </c>
      <c r="I84" s="26">
        <f t="shared" si="32"/>
        <v>18</v>
      </c>
      <c r="J84" s="26">
        <f t="shared" si="32"/>
        <v>35</v>
      </c>
      <c r="K84" s="26">
        <f t="shared" si="32"/>
        <v>12</v>
      </c>
      <c r="L84" s="26">
        <f t="shared" si="32"/>
        <v>3</v>
      </c>
      <c r="M84" s="26">
        <f t="shared" si="32"/>
        <v>0</v>
      </c>
      <c r="N84" s="26">
        <f t="shared" si="32"/>
        <v>8</v>
      </c>
      <c r="O84" s="26">
        <f t="shared" si="32"/>
        <v>2321</v>
      </c>
      <c r="P84" s="26">
        <f t="shared" si="32"/>
        <v>0</v>
      </c>
      <c r="Q84" s="26">
        <f t="shared" si="30"/>
        <v>36450</v>
      </c>
      <c r="R84" s="13"/>
      <c r="S84" s="13"/>
      <c r="T84" s="21"/>
      <c r="U84" s="78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</row>
    <row r="85" spans="1:251" ht="11.25">
      <c r="A85" s="4">
        <v>68</v>
      </c>
      <c r="B85" s="11" t="str">
        <f t="shared" si="28"/>
        <v>Río Blanco</v>
      </c>
      <c r="C85" s="26">
        <f aca="true" t="shared" si="33" ref="C85:P85">C21+C53</f>
        <v>0</v>
      </c>
      <c r="D85" s="26">
        <f t="shared" si="33"/>
        <v>21</v>
      </c>
      <c r="E85" s="26">
        <f t="shared" si="33"/>
        <v>39</v>
      </c>
      <c r="F85" s="26">
        <f t="shared" si="33"/>
        <v>93</v>
      </c>
      <c r="G85" s="26">
        <f t="shared" si="33"/>
        <v>5182</v>
      </c>
      <c r="H85" s="26">
        <f t="shared" si="33"/>
        <v>59</v>
      </c>
      <c r="I85" s="26">
        <f t="shared" si="33"/>
        <v>24</v>
      </c>
      <c r="J85" s="26">
        <f t="shared" si="33"/>
        <v>21</v>
      </c>
      <c r="K85" s="26">
        <f t="shared" si="33"/>
        <v>0</v>
      </c>
      <c r="L85" s="26">
        <f t="shared" si="33"/>
        <v>0</v>
      </c>
      <c r="M85" s="26">
        <f t="shared" si="33"/>
        <v>0</v>
      </c>
      <c r="N85" s="26">
        <f t="shared" si="33"/>
        <v>0</v>
      </c>
      <c r="O85" s="26">
        <f t="shared" si="33"/>
        <v>447</v>
      </c>
      <c r="P85" s="26">
        <f t="shared" si="33"/>
        <v>0</v>
      </c>
      <c r="Q85" s="26">
        <f t="shared" si="30"/>
        <v>5886</v>
      </c>
      <c r="R85" s="13"/>
      <c r="S85" s="13"/>
      <c r="T85" s="21"/>
      <c r="U85" s="78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</row>
    <row r="86" spans="1:251" ht="11.25">
      <c r="A86" s="4">
        <v>76</v>
      </c>
      <c r="B86" s="11" t="str">
        <f t="shared" si="28"/>
        <v>Isapre Fundación</v>
      </c>
      <c r="C86" s="26">
        <f aca="true" t="shared" si="34" ref="C86:P86">C22+C54</f>
        <v>483</v>
      </c>
      <c r="D86" s="26">
        <f t="shared" si="34"/>
        <v>362</v>
      </c>
      <c r="E86" s="26">
        <f t="shared" si="34"/>
        <v>283</v>
      </c>
      <c r="F86" s="26">
        <f t="shared" si="34"/>
        <v>808</v>
      </c>
      <c r="G86" s="26">
        <f t="shared" si="34"/>
        <v>2636</v>
      </c>
      <c r="H86" s="26">
        <f t="shared" si="34"/>
        <v>927</v>
      </c>
      <c r="I86" s="26">
        <f t="shared" si="34"/>
        <v>933</v>
      </c>
      <c r="J86" s="26">
        <f t="shared" si="34"/>
        <v>1922</v>
      </c>
      <c r="K86" s="26">
        <f t="shared" si="34"/>
        <v>1285</v>
      </c>
      <c r="L86" s="26">
        <f t="shared" si="34"/>
        <v>1490</v>
      </c>
      <c r="M86" s="26">
        <f t="shared" si="34"/>
        <v>174</v>
      </c>
      <c r="N86" s="26">
        <f t="shared" si="34"/>
        <v>225</v>
      </c>
      <c r="O86" s="26">
        <f t="shared" si="34"/>
        <v>14213</v>
      </c>
      <c r="P86" s="26">
        <f t="shared" si="34"/>
        <v>0</v>
      </c>
      <c r="Q86" s="26">
        <f t="shared" si="30"/>
        <v>25741</v>
      </c>
      <c r="R86" s="13"/>
      <c r="S86" s="13"/>
      <c r="T86" s="21"/>
      <c r="U86" s="78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</row>
    <row r="87" spans="1:251" ht="11.25">
      <c r="A87" s="4">
        <v>94</v>
      </c>
      <c r="B87" s="11" t="str">
        <f t="shared" si="28"/>
        <v>Cruz del Norte</v>
      </c>
      <c r="C87" s="26">
        <f aca="true" t="shared" si="35" ref="C87:P87">C23+C55</f>
        <v>15</v>
      </c>
      <c r="D87" s="26">
        <f t="shared" si="35"/>
        <v>4153</v>
      </c>
      <c r="E87" s="26">
        <f t="shared" si="35"/>
        <v>6</v>
      </c>
      <c r="F87" s="26">
        <f t="shared" si="35"/>
        <v>39</v>
      </c>
      <c r="G87" s="26">
        <f t="shared" si="35"/>
        <v>2</v>
      </c>
      <c r="H87" s="26">
        <f t="shared" si="35"/>
        <v>0</v>
      </c>
      <c r="I87" s="26">
        <f t="shared" si="35"/>
        <v>0</v>
      </c>
      <c r="J87" s="26">
        <f t="shared" si="35"/>
        <v>1</v>
      </c>
      <c r="K87" s="26">
        <f t="shared" si="35"/>
        <v>0</v>
      </c>
      <c r="L87" s="26">
        <f t="shared" si="35"/>
        <v>0</v>
      </c>
      <c r="M87" s="26">
        <f t="shared" si="35"/>
        <v>0</v>
      </c>
      <c r="N87" s="26">
        <f t="shared" si="35"/>
        <v>0</v>
      </c>
      <c r="O87" s="26">
        <f t="shared" si="35"/>
        <v>6</v>
      </c>
      <c r="P87" s="26">
        <f t="shared" si="35"/>
        <v>0</v>
      </c>
      <c r="Q87" s="26">
        <f t="shared" si="30"/>
        <v>4222</v>
      </c>
      <c r="R87" s="13"/>
      <c r="S87" s="13"/>
      <c r="T87" s="21"/>
      <c r="U87" s="78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</row>
    <row r="88" spans="1:251" ht="11.25">
      <c r="A88" s="4"/>
      <c r="B88" s="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13"/>
      <c r="S88" s="13"/>
      <c r="T88" s="21"/>
      <c r="U88" s="78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pans="1:251" ht="11.25">
      <c r="A89" s="11"/>
      <c r="B89" s="11" t="s">
        <v>52</v>
      </c>
      <c r="C89" s="26">
        <f aca="true" t="shared" si="36" ref="C89:Q89">SUM(C82:C87)</f>
        <v>858</v>
      </c>
      <c r="D89" s="26">
        <f t="shared" si="36"/>
        <v>37536</v>
      </c>
      <c r="E89" s="26">
        <f t="shared" si="36"/>
        <v>5632</v>
      </c>
      <c r="F89" s="26">
        <f t="shared" si="36"/>
        <v>2072</v>
      </c>
      <c r="G89" s="26">
        <f t="shared" si="36"/>
        <v>8442</v>
      </c>
      <c r="H89" s="26">
        <f t="shared" si="36"/>
        <v>37421</v>
      </c>
      <c r="I89" s="26">
        <f t="shared" si="36"/>
        <v>1061</v>
      </c>
      <c r="J89" s="26">
        <f t="shared" si="36"/>
        <v>2005</v>
      </c>
      <c r="K89" s="26">
        <f t="shared" si="36"/>
        <v>1309</v>
      </c>
      <c r="L89" s="26">
        <f t="shared" si="36"/>
        <v>1508</v>
      </c>
      <c r="M89" s="26">
        <f t="shared" si="36"/>
        <v>174</v>
      </c>
      <c r="N89" s="26">
        <f t="shared" si="36"/>
        <v>233</v>
      </c>
      <c r="O89" s="26">
        <f t="shared" si="36"/>
        <v>18012</v>
      </c>
      <c r="P89" s="26">
        <f t="shared" si="36"/>
        <v>0</v>
      </c>
      <c r="Q89" s="26">
        <f t="shared" si="36"/>
        <v>116263</v>
      </c>
      <c r="R89" s="13"/>
      <c r="S89" s="13"/>
      <c r="T89" s="21"/>
      <c r="U89" s="78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pans="1:251" ht="11.25">
      <c r="A90" s="4"/>
      <c r="B90" s="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13"/>
      <c r="S90" s="13"/>
      <c r="T90" s="21"/>
      <c r="U90" s="78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</row>
    <row r="91" spans="1:251" ht="11.25">
      <c r="A91" s="15"/>
      <c r="B91" s="15" t="s">
        <v>53</v>
      </c>
      <c r="C91" s="26">
        <f aca="true" t="shared" si="37" ref="C91:Q91">C80+C89</f>
        <v>83899</v>
      </c>
      <c r="D91" s="26">
        <f t="shared" si="37"/>
        <v>165412</v>
      </c>
      <c r="E91" s="26">
        <f t="shared" si="37"/>
        <v>41888</v>
      </c>
      <c r="F91" s="26">
        <f t="shared" si="37"/>
        <v>53518</v>
      </c>
      <c r="G91" s="26">
        <f t="shared" si="37"/>
        <v>200753</v>
      </c>
      <c r="H91" s="26">
        <f t="shared" si="37"/>
        <v>115357</v>
      </c>
      <c r="I91" s="26">
        <f t="shared" si="37"/>
        <v>69735</v>
      </c>
      <c r="J91" s="26">
        <f t="shared" si="37"/>
        <v>192659</v>
      </c>
      <c r="K91" s="26">
        <f t="shared" si="37"/>
        <v>79859</v>
      </c>
      <c r="L91" s="26">
        <f t="shared" si="37"/>
        <v>133762</v>
      </c>
      <c r="M91" s="26">
        <f t="shared" si="37"/>
        <v>10397</v>
      </c>
      <c r="N91" s="26">
        <f t="shared" si="37"/>
        <v>28640</v>
      </c>
      <c r="O91" s="26">
        <f t="shared" si="37"/>
        <v>1601033</v>
      </c>
      <c r="P91" s="26">
        <f t="shared" si="37"/>
        <v>0</v>
      </c>
      <c r="Q91" s="26">
        <f t="shared" si="37"/>
        <v>2776912</v>
      </c>
      <c r="R91" s="13"/>
      <c r="S91" s="13"/>
      <c r="T91" s="21"/>
      <c r="U91" s="78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</row>
    <row r="92" spans="1:251" ht="11.25">
      <c r="A92" s="4"/>
      <c r="B92" s="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13"/>
      <c r="S92" s="13"/>
      <c r="T92" s="21"/>
      <c r="U92" s="78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</row>
    <row r="93" spans="1:251" ht="12" thickBot="1">
      <c r="A93" s="27"/>
      <c r="B93" s="145" t="s">
        <v>54</v>
      </c>
      <c r="C93" s="51">
        <f aca="true" t="shared" si="38" ref="C93:P93">(C91/$Q91)</f>
        <v>0.030213056805545153</v>
      </c>
      <c r="D93" s="51">
        <f t="shared" si="38"/>
        <v>0.05956688580696832</v>
      </c>
      <c r="E93" s="51">
        <f t="shared" si="38"/>
        <v>0.015084381500025928</v>
      </c>
      <c r="F93" s="51">
        <f t="shared" si="38"/>
        <v>0.019272486848701004</v>
      </c>
      <c r="G93" s="51">
        <f t="shared" si="38"/>
        <v>0.07229361247313562</v>
      </c>
      <c r="H93" s="51">
        <f t="shared" si="38"/>
        <v>0.04154146764463548</v>
      </c>
      <c r="I93" s="51">
        <f t="shared" si="38"/>
        <v>0.02511242704126022</v>
      </c>
      <c r="J93" s="51">
        <f t="shared" si="38"/>
        <v>0.06937886400433287</v>
      </c>
      <c r="K93" s="51">
        <f t="shared" si="38"/>
        <v>0.028758203356822255</v>
      </c>
      <c r="L93" s="51">
        <f t="shared" si="38"/>
        <v>0.048169333417839674</v>
      </c>
      <c r="M93" s="51">
        <f t="shared" si="38"/>
        <v>0.003744086957022765</v>
      </c>
      <c r="N93" s="51">
        <f t="shared" si="38"/>
        <v>0.010313614547382128</v>
      </c>
      <c r="O93" s="51">
        <f t="shared" si="38"/>
        <v>0.5765515795963286</v>
      </c>
      <c r="P93" s="51">
        <f t="shared" si="38"/>
        <v>0</v>
      </c>
      <c r="Q93" s="51">
        <f>SUM(C93:P93)</f>
        <v>1</v>
      </c>
      <c r="R93" s="13"/>
      <c r="S93" s="13"/>
      <c r="T93" s="21"/>
      <c r="U93" s="78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</row>
    <row r="94" spans="2:251" ht="11.25">
      <c r="B94" s="11" t="str">
        <f>+B30</f>
        <v>Fuente: Superintendencia de Salud, Archivo Maestro de Beneficiarios.</v>
      </c>
      <c r="C94" s="4"/>
      <c r="D94" s="4"/>
      <c r="E94" s="4"/>
      <c r="F94" s="4"/>
      <c r="G94" s="4"/>
      <c r="H94" s="4"/>
      <c r="I94" s="4"/>
      <c r="J94" s="4"/>
      <c r="K94" s="11" t="s">
        <v>1</v>
      </c>
      <c r="L94" s="11" t="s">
        <v>1</v>
      </c>
      <c r="M94" s="11" t="s">
        <v>1</v>
      </c>
      <c r="N94" s="11" t="s">
        <v>1</v>
      </c>
      <c r="O94" s="11" t="s">
        <v>1</v>
      </c>
      <c r="P94" s="11"/>
      <c r="Q94" s="11" t="s">
        <v>1</v>
      </c>
      <c r="R94" s="21"/>
      <c r="S94" s="21"/>
      <c r="T94" s="21"/>
      <c r="U94" s="78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</row>
    <row r="95" spans="2:251" ht="11.25">
      <c r="B95" s="11" t="str">
        <f>+B63</f>
        <v>(*) Información que presenta error en en campo región</v>
      </c>
      <c r="C95" s="4"/>
      <c r="D95" s="4"/>
      <c r="E95" s="4"/>
      <c r="F95" s="4"/>
      <c r="G95" s="4"/>
      <c r="H95" s="4"/>
      <c r="I95" s="4"/>
      <c r="J95" s="4"/>
      <c r="K95" s="11" t="s">
        <v>1</v>
      </c>
      <c r="L95" s="11" t="s">
        <v>1</v>
      </c>
      <c r="M95" s="11" t="s">
        <v>1</v>
      </c>
      <c r="N95" s="11" t="s">
        <v>1</v>
      </c>
      <c r="O95" s="11" t="s">
        <v>1</v>
      </c>
      <c r="P95" s="11"/>
      <c r="Q95" s="11" t="s">
        <v>1</v>
      </c>
      <c r="R95" s="21"/>
      <c r="S95" s="21"/>
      <c r="T95" s="21"/>
      <c r="U95" s="78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</row>
    <row r="96" spans="3:251" ht="11.2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78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</row>
    <row r="97" spans="1:19" ht="15">
      <c r="A97" s="150" t="s">
        <v>234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</row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mergeCells count="14">
    <mergeCell ref="A97:S97"/>
    <mergeCell ref="B66:Q66"/>
    <mergeCell ref="B67:Q67"/>
    <mergeCell ref="A65:Q65"/>
    <mergeCell ref="R65:S65"/>
    <mergeCell ref="B34:Q34"/>
    <mergeCell ref="B35:Q35"/>
    <mergeCell ref="A1:S1"/>
    <mergeCell ref="A33:Q33"/>
    <mergeCell ref="X5:Y5"/>
    <mergeCell ref="X6:Y6"/>
    <mergeCell ref="B2:S2"/>
    <mergeCell ref="B3:S3"/>
    <mergeCell ref="R5:S5"/>
  </mergeCells>
  <hyperlinks>
    <hyperlink ref="A1" location="Indice!A1" display="Volver"/>
    <hyperlink ref="A33" location="Indice!A1" display="Volver"/>
    <hyperlink ref="A65" location="Indice!A1" display="Volver"/>
    <hyperlink ref="A97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2"/>
  <sheetViews>
    <sheetView showGridLines="0" workbookViewId="0" topLeftCell="A1">
      <selection activeCell="A1" sqref="A1:G1"/>
    </sheetView>
  </sheetViews>
  <sheetFormatPr defaultColWidth="6.796875" defaultRowHeight="15" zeroHeight="1"/>
  <cols>
    <col min="1" max="1" width="4.59765625" style="63" bestFit="1" customWidth="1"/>
    <col min="2" max="2" width="26.19921875" style="63" customWidth="1"/>
    <col min="3" max="3" width="12.09765625" style="63" bestFit="1" customWidth="1"/>
    <col min="4" max="4" width="10.59765625" style="63" customWidth="1"/>
    <col min="5" max="5" width="1.69921875" style="63" customWidth="1"/>
    <col min="6" max="6" width="12.09765625" style="63" bestFit="1" customWidth="1"/>
    <col min="7" max="7" width="10.59765625" style="63" customWidth="1"/>
    <col min="8" max="8" width="11.09765625" style="63" hidden="1" customWidth="1"/>
    <col min="9" max="9" width="10.59765625" style="63" hidden="1" customWidth="1"/>
    <col min="10" max="10" width="11.09765625" style="63" hidden="1" customWidth="1"/>
    <col min="11" max="16384" width="0" style="63" hidden="1" customWidth="1"/>
  </cols>
  <sheetData>
    <row r="1" spans="1:7" ht="15">
      <c r="A1" s="150" t="s">
        <v>234</v>
      </c>
      <c r="B1" s="150"/>
      <c r="C1" s="150"/>
      <c r="D1" s="150"/>
      <c r="E1" s="150"/>
      <c r="F1" s="150"/>
      <c r="G1" s="150"/>
    </row>
    <row r="2" spans="2:31" ht="13.5">
      <c r="B2" s="157" t="s">
        <v>183</v>
      </c>
      <c r="C2" s="157"/>
      <c r="D2" s="157"/>
      <c r="E2" s="157"/>
      <c r="F2" s="157"/>
      <c r="G2" s="157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57" t="s">
        <v>184</v>
      </c>
      <c r="C3" s="157"/>
      <c r="D3" s="157"/>
      <c r="E3" s="157"/>
      <c r="F3" s="157"/>
      <c r="G3" s="157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4.25" thickBot="1">
      <c r="B4" s="158" t="s">
        <v>256</v>
      </c>
      <c r="C4" s="158"/>
      <c r="D4" s="158"/>
      <c r="E4" s="158"/>
      <c r="F4" s="158"/>
      <c r="G4" s="158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77" t="s">
        <v>139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174</v>
      </c>
      <c r="D6" s="131"/>
      <c r="E6" s="132"/>
      <c r="F6" s="131" t="s">
        <v>175</v>
      </c>
      <c r="G6" s="131"/>
      <c r="H6" s="64"/>
      <c r="I6" s="7" t="s">
        <v>141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235</v>
      </c>
      <c r="D7" s="135" t="s">
        <v>236</v>
      </c>
      <c r="E7" s="136"/>
      <c r="F7" s="135" t="str">
        <f>+C7</f>
        <v>Número</v>
      </c>
      <c r="G7" s="135" t="str">
        <f>+D7</f>
        <v>Porcentaje</v>
      </c>
      <c r="H7" s="64"/>
      <c r="I7" s="9" t="s">
        <v>77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+'Cartera por region'!B7</f>
        <v>Colmena Golden Cross</v>
      </c>
      <c r="C8" s="68">
        <f>+'Cartera vigente por mes'!O6</f>
        <v>200049</v>
      </c>
      <c r="D8" s="69">
        <f aca="true" t="shared" si="0" ref="D8:D15">+C8/$C$17</f>
        <v>0.15235386179558358</v>
      </c>
      <c r="E8" s="70"/>
      <c r="F8" s="68">
        <f>+'Cartera vigente por mes'!O62</f>
        <v>409201</v>
      </c>
      <c r="G8" s="69">
        <f aca="true" t="shared" si="1" ref="G8:G15">+F8/$F$17</f>
        <v>0.15379743814385136</v>
      </c>
      <c r="H8" s="71"/>
      <c r="I8" s="72">
        <f aca="true" t="shared" si="2" ref="I8:I15">+C8/C$28</f>
        <v>0.1472089398695754</v>
      </c>
      <c r="J8" s="72">
        <f aca="true" t="shared" si="3" ref="J8:J15">+F8/F$28</f>
        <v>0.14735828863140063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70</v>
      </c>
      <c r="B9" s="11" t="str">
        <f>+'Cartera por region'!B8</f>
        <v>Normédica</v>
      </c>
      <c r="C9" s="68">
        <f>+'Cartera vigente por mes'!O7</f>
        <v>25761</v>
      </c>
      <c r="D9" s="69">
        <f t="shared" si="0"/>
        <v>0.019619132481122268</v>
      </c>
      <c r="E9" s="70"/>
      <c r="F9" s="68">
        <f>+'Cartera vigente por mes'!O63</f>
        <v>63930</v>
      </c>
      <c r="G9" s="69">
        <f t="shared" si="1"/>
        <v>0.024027972122591144</v>
      </c>
      <c r="H9" s="71"/>
      <c r="I9" s="72">
        <f t="shared" si="2"/>
        <v>0.018956603132133286</v>
      </c>
      <c r="J9" s="72">
        <f t="shared" si="3"/>
        <v>0.02302197548932051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78</v>
      </c>
      <c r="B10" s="11" t="str">
        <f>+'Cartera por region'!B9</f>
        <v>ING Salud S.A.</v>
      </c>
      <c r="C10" s="68">
        <f>+'Cartera vigente por mes'!O8</f>
        <v>263767</v>
      </c>
      <c r="D10" s="69">
        <f t="shared" si="0"/>
        <v>0.20088038962572016</v>
      </c>
      <c r="E10" s="70"/>
      <c r="F10" s="68">
        <f>+'Cartera vigente por mes'!O64</f>
        <v>520882</v>
      </c>
      <c r="G10" s="69">
        <f t="shared" si="1"/>
        <v>0.19577253519723947</v>
      </c>
      <c r="H10" s="71"/>
      <c r="I10" s="72">
        <f t="shared" si="2"/>
        <v>0.19409674850950664</v>
      </c>
      <c r="J10" s="72">
        <f t="shared" si="3"/>
        <v>0.18757598368259418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80</v>
      </c>
      <c r="B11" s="11" t="str">
        <f>+'Cartera por region'!B10</f>
        <v>Vida Tres</v>
      </c>
      <c r="C11" s="68">
        <f>+'Cartera vigente por mes'!O9</f>
        <v>69887</v>
      </c>
      <c r="D11" s="69">
        <f t="shared" si="0"/>
        <v>0.053224731637288615</v>
      </c>
      <c r="E11" s="70"/>
      <c r="F11" s="68">
        <f>+'Cartera vigente por mes'!O65</f>
        <v>137794</v>
      </c>
      <c r="G11" s="69">
        <f t="shared" si="1"/>
        <v>0.051789619750669855</v>
      </c>
      <c r="H11" s="71"/>
      <c r="I11" s="72">
        <f t="shared" si="2"/>
        <v>0.05142735620105582</v>
      </c>
      <c r="J11" s="72">
        <f t="shared" si="3"/>
        <v>0.04962130596864431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81</v>
      </c>
      <c r="B12" s="11" t="str">
        <f>+'Cartera por region'!B11</f>
        <v>Ferrosalud</v>
      </c>
      <c r="C12" s="68">
        <f>+'Cartera vigente por mes'!O10</f>
        <v>12407</v>
      </c>
      <c r="D12" s="69">
        <f t="shared" si="0"/>
        <v>0.00944895682206762</v>
      </c>
      <c r="E12" s="70"/>
      <c r="F12" s="68">
        <f>+'Cartera vigente por mes'!O66</f>
        <v>24297</v>
      </c>
      <c r="G12" s="69">
        <f t="shared" si="1"/>
        <v>0.009131982459918614</v>
      </c>
      <c r="H12" s="71"/>
      <c r="I12" s="72">
        <f t="shared" si="2"/>
        <v>0.009129869766716264</v>
      </c>
      <c r="J12" s="72">
        <f t="shared" si="3"/>
        <v>0.008749647090005013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88</v>
      </c>
      <c r="B13" s="11" t="str">
        <f>+'Cartera por region'!B12</f>
        <v>Mas Vida</v>
      </c>
      <c r="C13" s="68">
        <f>+'Cartera vigente por mes'!O11</f>
        <v>127126</v>
      </c>
      <c r="D13" s="69">
        <f t="shared" si="0"/>
        <v>0.0968169650166977</v>
      </c>
      <c r="E13" s="70"/>
      <c r="F13" s="68">
        <f>+'Cartera vigente por mes'!O67</f>
        <v>252916</v>
      </c>
      <c r="G13" s="69">
        <f t="shared" si="1"/>
        <v>0.09505801028245364</v>
      </c>
      <c r="H13" s="71"/>
      <c r="I13" s="72">
        <f t="shared" si="2"/>
        <v>0.09354749931196678</v>
      </c>
      <c r="J13" s="72">
        <f t="shared" si="3"/>
        <v>0.0910781472369308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99</v>
      </c>
      <c r="B14" s="11" t="str">
        <f>+'Cartera por region'!B13</f>
        <v>Isapre Banmédica</v>
      </c>
      <c r="C14" s="68">
        <f>+'Cartera vigente por mes'!O12</f>
        <v>311304</v>
      </c>
      <c r="D14" s="69">
        <f t="shared" si="0"/>
        <v>0.23708374744393798</v>
      </c>
      <c r="E14" s="70"/>
      <c r="F14" s="68">
        <f>+'Cartera vigente por mes'!O68</f>
        <v>608623</v>
      </c>
      <c r="G14" s="69">
        <f t="shared" si="1"/>
        <v>0.22874982757966195</v>
      </c>
      <c r="H14" s="71"/>
      <c r="I14" s="72">
        <f t="shared" si="2"/>
        <v>0.2290775350896945</v>
      </c>
      <c r="J14" s="72">
        <f t="shared" si="3"/>
        <v>0.21917259171338524</v>
      </c>
      <c r="K14" s="71"/>
      <c r="L14" s="71"/>
      <c r="M14" s="71"/>
      <c r="N14" s="64"/>
      <c r="O14" s="50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>
        <v>107</v>
      </c>
      <c r="B15" s="11" t="str">
        <f>+'Cartera por region'!B14</f>
        <v>Consalud S.A.</v>
      </c>
      <c r="C15" s="68">
        <f>+'Cartera vigente por mes'!O13</f>
        <v>302754</v>
      </c>
      <c r="D15" s="69">
        <f t="shared" si="0"/>
        <v>0.23057221517758206</v>
      </c>
      <c r="E15" s="70"/>
      <c r="F15" s="68">
        <f>+'Cartera vigente por mes'!O69</f>
        <v>643006</v>
      </c>
      <c r="G15" s="69">
        <f t="shared" si="1"/>
        <v>0.24167261446361396</v>
      </c>
      <c r="H15" s="71"/>
      <c r="I15" s="72">
        <f t="shared" si="2"/>
        <v>0.22278589436224838</v>
      </c>
      <c r="J15" s="72">
        <f t="shared" si="3"/>
        <v>0.23155433085384053</v>
      </c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4"/>
      <c r="B16" s="4"/>
      <c r="C16" s="73"/>
      <c r="D16" s="73"/>
      <c r="E16" s="70"/>
      <c r="F16" s="70"/>
      <c r="G16" s="70"/>
      <c r="H16" s="71"/>
      <c r="I16" s="71"/>
      <c r="J16" s="71"/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1"/>
      <c r="B17" s="11" t="s">
        <v>46</v>
      </c>
      <c r="C17" s="70">
        <f>SUM(C8:C16)</f>
        <v>1313055</v>
      </c>
      <c r="D17" s="69">
        <f>+C17/$C$28</f>
        <v>0.9662304462428971</v>
      </c>
      <c r="E17" s="70"/>
      <c r="F17" s="70">
        <f>SUM(F8:F16)</f>
        <v>2660649</v>
      </c>
      <c r="G17" s="69">
        <f>+F17/$F$28</f>
        <v>0.9581322706661212</v>
      </c>
      <c r="H17" s="71"/>
      <c r="I17" s="72">
        <f>+C17/C$28</f>
        <v>0.9662304462428971</v>
      </c>
      <c r="J17" s="72">
        <f>+F17/F$28</f>
        <v>0.9581322706661212</v>
      </c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/>
      <c r="B18" s="4"/>
      <c r="C18" s="73"/>
      <c r="D18" s="73"/>
      <c r="E18" s="70"/>
      <c r="F18" s="70"/>
      <c r="G18" s="70"/>
      <c r="H18" s="71"/>
      <c r="I18" s="71"/>
      <c r="J18" s="71"/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62</v>
      </c>
      <c r="B19" s="11" t="str">
        <f>+'Cartera por region'!B18</f>
        <v>San Lorenzo</v>
      </c>
      <c r="C19" s="68">
        <f>+'Cartera vigente por mes'!O17</f>
        <v>1903</v>
      </c>
      <c r="D19" s="69">
        <f aca="true" t="shared" si="4" ref="D19:D24">+C19/$C$26</f>
        <v>0.04146782593536859</v>
      </c>
      <c r="E19" s="70"/>
      <c r="F19" s="68">
        <f>+'Cartera vigente por mes'!O73</f>
        <v>6053</v>
      </c>
      <c r="G19" s="69">
        <f aca="true" t="shared" si="5" ref="G19:G24">+F19/$F$26</f>
        <v>0.05206299510592364</v>
      </c>
      <c r="H19" s="71"/>
      <c r="I19" s="72">
        <f aca="true" t="shared" si="6" ref="I19:I24">+C19/C$28</f>
        <v>0.0014003499771146168</v>
      </c>
      <c r="J19" s="72">
        <f aca="true" t="shared" si="7" ref="J19:J24">+F19/F$28</f>
        <v>0.002179759387405867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63</v>
      </c>
      <c r="B20" s="11" t="str">
        <f>+'Cartera por region'!B19</f>
        <v>Fusat Ltda.</v>
      </c>
      <c r="C20" s="68">
        <f>+'Cartera vigente por mes'!O18</f>
        <v>15538</v>
      </c>
      <c r="D20" s="69">
        <f t="shared" si="4"/>
        <v>0.33858490771610994</v>
      </c>
      <c r="E20" s="70"/>
      <c r="F20" s="68">
        <f>+'Cartera vigente por mes'!O74</f>
        <v>37911</v>
      </c>
      <c r="G20" s="69">
        <f t="shared" si="5"/>
        <v>0.3260796642095938</v>
      </c>
      <c r="H20" s="71"/>
      <c r="I20" s="72">
        <f t="shared" si="6"/>
        <v>0.01143386124246291</v>
      </c>
      <c r="J20" s="72">
        <f t="shared" si="7"/>
        <v>0.013652215122409352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65</v>
      </c>
      <c r="B21" s="11" t="str">
        <f>+'Cartera por region'!B20</f>
        <v>Chuquicamata</v>
      </c>
      <c r="C21" s="68">
        <f>+'Cartera vigente por mes'!O19</f>
        <v>11929</v>
      </c>
      <c r="D21" s="69">
        <f t="shared" si="4"/>
        <v>0.2599420365649038</v>
      </c>
      <c r="E21" s="70"/>
      <c r="F21" s="68">
        <f>+'Cartera vigente por mes'!O75</f>
        <v>36450</v>
      </c>
      <c r="G21" s="69">
        <f t="shared" si="5"/>
        <v>0.3135133275418663</v>
      </c>
      <c r="H21" s="71"/>
      <c r="I21" s="72">
        <f t="shared" si="6"/>
        <v>0.008778126577509334</v>
      </c>
      <c r="J21" s="72">
        <f t="shared" si="7"/>
        <v>0.013126091140086543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68</v>
      </c>
      <c r="B22" s="11" t="str">
        <f>+'Cartera por region'!B21</f>
        <v>Río Blanco</v>
      </c>
      <c r="C22" s="68">
        <f>+'Cartera vigente por mes'!O20</f>
        <v>1886</v>
      </c>
      <c r="D22" s="69">
        <f t="shared" si="4"/>
        <v>0.04109738292911464</v>
      </c>
      <c r="E22" s="70"/>
      <c r="F22" s="68">
        <f>+'Cartera vigente por mes'!O76</f>
        <v>5886</v>
      </c>
      <c r="G22" s="69">
        <f t="shared" si="5"/>
        <v>0.05062659659564952</v>
      </c>
      <c r="H22" s="71"/>
      <c r="I22" s="72">
        <f t="shared" si="6"/>
        <v>0.0013878402821009812</v>
      </c>
      <c r="J22" s="72">
        <f t="shared" si="7"/>
        <v>0.002119620643362123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76</v>
      </c>
      <c r="B23" s="11" t="str">
        <f>+'Cartera por region'!B22</f>
        <v>Isapre Fundación</v>
      </c>
      <c r="C23" s="68">
        <f>+'Cartera vigente por mes'!O21</f>
        <v>13219</v>
      </c>
      <c r="D23" s="69">
        <f t="shared" si="4"/>
        <v>0.28805212351005643</v>
      </c>
      <c r="E23" s="70"/>
      <c r="F23" s="68">
        <f>+'Cartera vigente por mes'!O77</f>
        <v>25741</v>
      </c>
      <c r="G23" s="69">
        <f t="shared" si="5"/>
        <v>0.22140319792195282</v>
      </c>
      <c r="H23" s="71"/>
      <c r="I23" s="72">
        <f t="shared" si="6"/>
        <v>0.009727391669720503</v>
      </c>
      <c r="J23" s="72">
        <f t="shared" si="7"/>
        <v>0.009269649164251515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>
        <v>94</v>
      </c>
      <c r="B24" s="11" t="str">
        <f>+'Cartera por region'!B23</f>
        <v>Cruz del Norte</v>
      </c>
      <c r="C24" s="68">
        <f>+'Cartera vigente por mes'!O22</f>
        <v>1416</v>
      </c>
      <c r="D24" s="69">
        <f t="shared" si="4"/>
        <v>0.030855723344446622</v>
      </c>
      <c r="E24" s="70"/>
      <c r="F24" s="68">
        <f>+'Cartera vigente por mes'!O78</f>
        <v>4222</v>
      </c>
      <c r="G24" s="69">
        <f t="shared" si="5"/>
        <v>0.03631421862501398</v>
      </c>
      <c r="H24" s="71"/>
      <c r="I24" s="72">
        <f t="shared" si="6"/>
        <v>0.001041984008194586</v>
      </c>
      <c r="J24" s="72">
        <f t="shared" si="7"/>
        <v>0.001520393876363385</v>
      </c>
      <c r="K24" s="71"/>
      <c r="L24" s="71"/>
      <c r="M24" s="71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4"/>
      <c r="B25" s="4"/>
      <c r="C25" s="73"/>
      <c r="D25" s="73"/>
      <c r="E25" s="70"/>
      <c r="F25" s="70"/>
      <c r="G25" s="70"/>
      <c r="H25" s="71"/>
      <c r="I25" s="71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11"/>
      <c r="B26" s="11" t="s">
        <v>52</v>
      </c>
      <c r="C26" s="70">
        <f>SUM(C19:C24)</f>
        <v>45891</v>
      </c>
      <c r="D26" s="69">
        <f>+C26/$C$28</f>
        <v>0.03376955375710293</v>
      </c>
      <c r="E26" s="70"/>
      <c r="F26" s="70">
        <f>SUM(F19:F24)</f>
        <v>116263</v>
      </c>
      <c r="G26" s="69">
        <f>+F26/$F$28</f>
        <v>0.041867729333878785</v>
      </c>
      <c r="H26" s="71"/>
      <c r="I26" s="72">
        <f>+C26/C$28</f>
        <v>0.03376955375710293</v>
      </c>
      <c r="J26" s="72">
        <f>+F26/F$28</f>
        <v>0.041867729333878785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1.25">
      <c r="A27" s="4"/>
      <c r="B27" s="4"/>
      <c r="C27" s="73"/>
      <c r="D27" s="73"/>
      <c r="E27" s="70"/>
      <c r="F27" s="70"/>
      <c r="G27" s="70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2" thickBot="1">
      <c r="A28" s="18"/>
      <c r="B28" s="18" t="s">
        <v>53</v>
      </c>
      <c r="C28" s="70">
        <f>C17+C26</f>
        <v>1358946</v>
      </c>
      <c r="D28" s="74">
        <f>D17+D26</f>
        <v>1</v>
      </c>
      <c r="E28" s="70"/>
      <c r="F28" s="70">
        <f>F17+F26</f>
        <v>2776912</v>
      </c>
      <c r="G28" s="74">
        <f>G17+G26</f>
        <v>1</v>
      </c>
      <c r="H28" s="71"/>
      <c r="I28" s="72">
        <f>+I17+I26</f>
        <v>1</v>
      </c>
      <c r="J28" s="72">
        <f>+J17+J26</f>
        <v>1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1.25">
      <c r="A29" s="75"/>
      <c r="B29" s="11" t="str">
        <f>+'Cartera vigente por mes'!B27</f>
        <v>Fuente: Superintendencia de Salud, Archivo Maestro de Beneficiarios.</v>
      </c>
      <c r="C29" s="75"/>
      <c r="D29" s="75"/>
      <c r="E29" s="67"/>
      <c r="F29" s="67"/>
      <c r="G29" s="67"/>
      <c r="H29" s="71"/>
      <c r="I29" s="71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2:31" ht="11.25">
      <c r="B30" s="76" t="s">
        <v>241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3:31" ht="11.25">
      <c r="C31" s="1"/>
      <c r="D31" s="1"/>
      <c r="E31" s="1"/>
      <c r="F31" s="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7" ht="15">
      <c r="A32" s="150" t="s">
        <v>234</v>
      </c>
      <c r="B32" s="150"/>
      <c r="C32" s="150"/>
      <c r="D32" s="150"/>
      <c r="E32" s="150"/>
      <c r="F32" s="150"/>
      <c r="G32" s="150"/>
    </row>
    <row r="33" ht="11.25"/>
    <row r="34" ht="11.25"/>
    <row r="35" ht="11.25"/>
    <row r="36" ht="11.25"/>
    <row r="37" ht="11.25"/>
  </sheetData>
  <mergeCells count="5">
    <mergeCell ref="A1:G1"/>
    <mergeCell ref="A32:G32"/>
    <mergeCell ref="B2:G2"/>
    <mergeCell ref="B3:G3"/>
    <mergeCell ref="B4:G4"/>
  </mergeCells>
  <hyperlinks>
    <hyperlink ref="A1" location="Indice!A1" display="Volver"/>
    <hyperlink ref="A32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2"/>
  <sheetViews>
    <sheetView showGridLines="0" workbookViewId="0" topLeftCell="A1">
      <selection activeCell="A1" sqref="A1:G1"/>
    </sheetView>
  </sheetViews>
  <sheetFormatPr defaultColWidth="6.796875" defaultRowHeight="15" zeroHeight="1"/>
  <cols>
    <col min="1" max="1" width="3.59765625" style="63" bestFit="1" customWidth="1"/>
    <col min="2" max="2" width="27.19921875" style="63" customWidth="1"/>
    <col min="3" max="3" width="13.8984375" style="63" customWidth="1"/>
    <col min="4" max="4" width="14.8984375" style="63" customWidth="1"/>
    <col min="5" max="5" width="4.19921875" style="63" customWidth="1"/>
    <col min="6" max="6" width="14.3984375" style="63" customWidth="1"/>
    <col min="7" max="7" width="13.19921875" style="63" customWidth="1"/>
    <col min="8" max="8" width="11.09765625" style="63" hidden="1" customWidth="1"/>
    <col min="9" max="9" width="9.19921875" style="63" hidden="1" customWidth="1"/>
    <col min="10" max="10" width="11.09765625" style="63" hidden="1" customWidth="1"/>
    <col min="11" max="35" width="0" style="63" hidden="1" customWidth="1"/>
    <col min="36" max="36" width="0.59375" style="63" hidden="1" customWidth="1"/>
    <col min="37" max="16384" width="0" style="63" hidden="1" customWidth="1"/>
  </cols>
  <sheetData>
    <row r="1" spans="1:7" ht="15">
      <c r="A1" s="150" t="s">
        <v>234</v>
      </c>
      <c r="B1" s="150"/>
      <c r="C1" s="150"/>
      <c r="D1" s="150"/>
      <c r="E1" s="150"/>
      <c r="F1" s="150"/>
      <c r="G1" s="150"/>
    </row>
    <row r="2" spans="2:31" ht="13.5">
      <c r="B2" s="157" t="s">
        <v>183</v>
      </c>
      <c r="C2" s="157"/>
      <c r="D2" s="157"/>
      <c r="E2" s="157"/>
      <c r="F2" s="157"/>
      <c r="G2" s="157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57" t="s">
        <v>229</v>
      </c>
      <c r="C3" s="157"/>
      <c r="D3" s="157"/>
      <c r="E3" s="157"/>
      <c r="F3" s="157"/>
      <c r="G3" s="157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3.5">
      <c r="B4" s="158" t="str">
        <f>+'Participacion de cartera'!B4</f>
        <v>DICIEMBRE DE 2007</v>
      </c>
      <c r="C4" s="158"/>
      <c r="D4" s="158"/>
      <c r="E4" s="158"/>
      <c r="F4" s="158"/>
      <c r="G4" s="158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174</v>
      </c>
      <c r="D6" s="131"/>
      <c r="E6" s="132"/>
      <c r="F6" s="131" t="s">
        <v>175</v>
      </c>
      <c r="G6" s="131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235</v>
      </c>
      <c r="D7" s="135" t="s">
        <v>236</v>
      </c>
      <c r="E7" s="136"/>
      <c r="F7" s="135" t="str">
        <f>+C7</f>
        <v>Número</v>
      </c>
      <c r="G7" s="135" t="str">
        <f>+D7</f>
        <v>Porcentaje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+'Participacion de cartera'!B8</f>
        <v>Colmena Golden Cross</v>
      </c>
      <c r="C8" s="68">
        <f>+'Participacion de cartera'!C8</f>
        <v>200049</v>
      </c>
      <c r="D8" s="69">
        <f aca="true" t="shared" si="0" ref="D8:D15">+C8/$C$17</f>
        <v>0.15235386179558358</v>
      </c>
      <c r="E8" s="70"/>
      <c r="F8" s="68">
        <f>+'Participacion de cartera'!F8</f>
        <v>409201</v>
      </c>
      <c r="G8" s="69">
        <f>+F8/$F$17</f>
        <v>0.15379743814385136</v>
      </c>
      <c r="H8" s="71">
        <v>4</v>
      </c>
      <c r="I8" s="72">
        <f aca="true" t="shared" si="1" ref="I8:I15">+C8/C$28</f>
        <v>0.1472089398695754</v>
      </c>
      <c r="J8" s="72">
        <f aca="true" t="shared" si="2" ref="J8:J15">+F8/F$28</f>
        <v>0.14735828863140063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70</v>
      </c>
      <c r="B9" s="11" t="str">
        <f>+'Participacion de cartera'!B9</f>
        <v>Normédica</v>
      </c>
      <c r="C9" s="68">
        <f>+'Participacion de cartera'!C9</f>
        <v>25761</v>
      </c>
      <c r="D9" s="69">
        <f t="shared" si="0"/>
        <v>0.019619132481122268</v>
      </c>
      <c r="E9" s="70"/>
      <c r="F9" s="68">
        <f>+'Participacion de cartera'!F9</f>
        <v>63930</v>
      </c>
      <c r="G9" s="69">
        <f>+F9/$F$17</f>
        <v>0.024027972122591144</v>
      </c>
      <c r="H9" s="71"/>
      <c r="I9" s="72">
        <f t="shared" si="1"/>
        <v>0.018956603132133286</v>
      </c>
      <c r="J9" s="72">
        <f t="shared" si="2"/>
        <v>0.02302197548932051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78</v>
      </c>
      <c r="B10" s="11" t="str">
        <f>+'Participacion de cartera'!B10</f>
        <v>ING Salud S.A.</v>
      </c>
      <c r="C10" s="68">
        <f>+'Participacion de cartera'!C10</f>
        <v>263767</v>
      </c>
      <c r="D10" s="69">
        <f t="shared" si="0"/>
        <v>0.20088038962572016</v>
      </c>
      <c r="E10" s="70"/>
      <c r="F10" s="68">
        <f>+'Participacion de cartera'!F10</f>
        <v>520882</v>
      </c>
      <c r="G10" s="69">
        <f>+F10/$F$17</f>
        <v>0.19577253519723947</v>
      </c>
      <c r="H10" s="71">
        <v>2</v>
      </c>
      <c r="I10" s="72">
        <f t="shared" si="1"/>
        <v>0.19409674850950664</v>
      </c>
      <c r="J10" s="72">
        <f t="shared" si="2"/>
        <v>0.18757598368259418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80</v>
      </c>
      <c r="B11" s="11" t="str">
        <f>+'Participacion de cartera'!B11</f>
        <v>Vida Tres</v>
      </c>
      <c r="C11" s="68"/>
      <c r="D11" s="69">
        <f t="shared" si="0"/>
        <v>0</v>
      </c>
      <c r="E11" s="70"/>
      <c r="F11" s="68"/>
      <c r="G11" s="69"/>
      <c r="H11" s="71"/>
      <c r="I11" s="72">
        <f t="shared" si="1"/>
        <v>0</v>
      </c>
      <c r="J11" s="72">
        <f t="shared" si="2"/>
        <v>0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81</v>
      </c>
      <c r="B12" s="11" t="str">
        <f>+'Participacion de cartera'!B12</f>
        <v>Ferrosalud</v>
      </c>
      <c r="C12" s="68">
        <f>+'Participacion de cartera'!C12</f>
        <v>12407</v>
      </c>
      <c r="D12" s="69">
        <f t="shared" si="0"/>
        <v>0.00944895682206762</v>
      </c>
      <c r="E12" s="70"/>
      <c r="F12" s="68">
        <f>+'Participacion de cartera'!F12</f>
        <v>24297</v>
      </c>
      <c r="G12" s="69">
        <f>+F12/$F$17</f>
        <v>0.009131982459918614</v>
      </c>
      <c r="H12" s="71"/>
      <c r="I12" s="72">
        <f t="shared" si="1"/>
        <v>0.009129869766716264</v>
      </c>
      <c r="J12" s="72">
        <f t="shared" si="2"/>
        <v>0.008749647090005013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88</v>
      </c>
      <c r="B13" s="11" t="str">
        <f>+'Participacion de cartera'!B13</f>
        <v>Mas Vida</v>
      </c>
      <c r="C13" s="68">
        <f>+'Participacion de cartera'!C13</f>
        <v>127126</v>
      </c>
      <c r="D13" s="69">
        <f t="shared" si="0"/>
        <v>0.0968169650166977</v>
      </c>
      <c r="E13" s="70"/>
      <c r="F13" s="68">
        <f>+'Participacion de cartera'!F13</f>
        <v>252916</v>
      </c>
      <c r="G13" s="69">
        <f>+F13/$F$17</f>
        <v>0.09505801028245364</v>
      </c>
      <c r="H13" s="71">
        <v>7</v>
      </c>
      <c r="I13" s="72">
        <f t="shared" si="1"/>
        <v>0.09354749931196678</v>
      </c>
      <c r="J13" s="72">
        <f t="shared" si="2"/>
        <v>0.0910781472369308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99</v>
      </c>
      <c r="B14" s="11" t="str">
        <f>+'Participacion de cartera'!B14</f>
        <v>Isapre Banmédica</v>
      </c>
      <c r="C14" s="68">
        <f>+'Participacion de cartera'!C14+'Participacion de cartera'!C11</f>
        <v>381191</v>
      </c>
      <c r="D14" s="69">
        <f t="shared" si="0"/>
        <v>0.2903084790812266</v>
      </c>
      <c r="E14" s="70"/>
      <c r="F14" s="68">
        <f>+'Participacion de cartera'!F14+'Participacion de cartera'!F11</f>
        <v>746417</v>
      </c>
      <c r="G14" s="69">
        <f>+F14/$F$17</f>
        <v>0.2805394473303318</v>
      </c>
      <c r="H14" s="71">
        <v>1</v>
      </c>
      <c r="I14" s="72">
        <f t="shared" si="1"/>
        <v>0.28050489129075035</v>
      </c>
      <c r="J14" s="72">
        <f t="shared" si="2"/>
        <v>0.26879389768202955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>
        <v>107</v>
      </c>
      <c r="B15" s="11" t="str">
        <f>+'Participacion de cartera'!B15</f>
        <v>Consalud S.A.</v>
      </c>
      <c r="C15" s="68">
        <f>+'Participacion de cartera'!C15</f>
        <v>302754</v>
      </c>
      <c r="D15" s="69">
        <f t="shared" si="0"/>
        <v>0.23057221517758206</v>
      </c>
      <c r="E15" s="70"/>
      <c r="F15" s="68">
        <f>+'Participacion de cartera'!F15</f>
        <v>643006</v>
      </c>
      <c r="G15" s="69">
        <f>+F15/$F$17</f>
        <v>0.24167261446361396</v>
      </c>
      <c r="H15" s="71">
        <v>3</v>
      </c>
      <c r="I15" s="72">
        <f t="shared" si="1"/>
        <v>0.22278589436224838</v>
      </c>
      <c r="J15" s="72">
        <f t="shared" si="2"/>
        <v>0.23155433085384053</v>
      </c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4"/>
      <c r="B16" s="4"/>
      <c r="C16" s="73"/>
      <c r="D16" s="73"/>
      <c r="E16" s="70"/>
      <c r="F16" s="70"/>
      <c r="G16" s="70"/>
      <c r="H16" s="71"/>
      <c r="I16" s="71"/>
      <c r="J16" s="71"/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1"/>
      <c r="B17" s="11" t="s">
        <v>46</v>
      </c>
      <c r="C17" s="70">
        <f>SUM(C8:C16)</f>
        <v>1313055</v>
      </c>
      <c r="D17" s="69">
        <f>+C17/$C$28</f>
        <v>0.9662304462428971</v>
      </c>
      <c r="E17" s="70"/>
      <c r="F17" s="70">
        <f>SUM(F8:F15)</f>
        <v>2660649</v>
      </c>
      <c r="G17" s="69">
        <f>+F17/$F$28</f>
        <v>0.9581322706661212</v>
      </c>
      <c r="H17" s="71"/>
      <c r="I17" s="72">
        <f>+C17/C$28</f>
        <v>0.9662304462428971</v>
      </c>
      <c r="J17" s="72">
        <f>+F17/F$28</f>
        <v>0.9581322706661212</v>
      </c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/>
      <c r="B18" s="4"/>
      <c r="C18" s="73"/>
      <c r="D18" s="73"/>
      <c r="E18" s="70"/>
      <c r="F18" s="70"/>
      <c r="G18" s="70"/>
      <c r="H18" s="71"/>
      <c r="I18" s="71"/>
      <c r="J18" s="71"/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62</v>
      </c>
      <c r="B19" s="11" t="str">
        <f>+'Participacion de cartera'!B19</f>
        <v>San Lorenzo</v>
      </c>
      <c r="C19" s="68">
        <f>+'Participacion de cartera'!C19</f>
        <v>1903</v>
      </c>
      <c r="D19" s="69">
        <f aca="true" t="shared" si="3" ref="D19:D24">+C19/$C$26</f>
        <v>0.04146782593536859</v>
      </c>
      <c r="E19" s="70"/>
      <c r="F19" s="68">
        <f>+'Participacion de cartera'!F19</f>
        <v>6053</v>
      </c>
      <c r="G19" s="69">
        <f aca="true" t="shared" si="4" ref="G19:G24">+F19/$F$26</f>
        <v>0.05206299510592364</v>
      </c>
      <c r="H19" s="71"/>
      <c r="I19" s="72">
        <f aca="true" t="shared" si="5" ref="I19:I24">+C19/C$28</f>
        <v>0.0014003499771146168</v>
      </c>
      <c r="J19" s="72">
        <f aca="true" t="shared" si="6" ref="J19:J24">+F19/F$28</f>
        <v>0.002179759387405867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63</v>
      </c>
      <c r="B20" s="11" t="str">
        <f>+'Participacion de cartera'!B20</f>
        <v>Fusat Ltda.</v>
      </c>
      <c r="C20" s="68">
        <f>+'Participacion de cartera'!C20</f>
        <v>15538</v>
      </c>
      <c r="D20" s="69">
        <f t="shared" si="3"/>
        <v>0.33858490771610994</v>
      </c>
      <c r="E20" s="70"/>
      <c r="F20" s="68">
        <f>+'Participacion de cartera'!F20</f>
        <v>37911</v>
      </c>
      <c r="G20" s="69">
        <f t="shared" si="4"/>
        <v>0.3260796642095938</v>
      </c>
      <c r="H20" s="71"/>
      <c r="I20" s="72">
        <f t="shared" si="5"/>
        <v>0.01143386124246291</v>
      </c>
      <c r="J20" s="72">
        <f t="shared" si="6"/>
        <v>0.013652215122409352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65</v>
      </c>
      <c r="B21" s="11" t="str">
        <f>+'Participacion de cartera'!B21</f>
        <v>Chuquicamata</v>
      </c>
      <c r="C21" s="68">
        <f>+'Participacion de cartera'!C21</f>
        <v>11929</v>
      </c>
      <c r="D21" s="69">
        <f t="shared" si="3"/>
        <v>0.2599420365649038</v>
      </c>
      <c r="E21" s="70"/>
      <c r="F21" s="68">
        <f>+'Participacion de cartera'!F21</f>
        <v>36450</v>
      </c>
      <c r="G21" s="69">
        <f t="shared" si="4"/>
        <v>0.3135133275418663</v>
      </c>
      <c r="H21" s="71"/>
      <c r="I21" s="72">
        <f t="shared" si="5"/>
        <v>0.008778126577509334</v>
      </c>
      <c r="J21" s="72">
        <f t="shared" si="6"/>
        <v>0.013126091140086543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68</v>
      </c>
      <c r="B22" s="11" t="str">
        <f>+'Participacion de cartera'!B22</f>
        <v>Río Blanco</v>
      </c>
      <c r="C22" s="68">
        <f>+'Participacion de cartera'!C22</f>
        <v>1886</v>
      </c>
      <c r="D22" s="69">
        <f t="shared" si="3"/>
        <v>0.04109738292911464</v>
      </c>
      <c r="E22" s="70"/>
      <c r="F22" s="68">
        <f>+'Participacion de cartera'!F22</f>
        <v>5886</v>
      </c>
      <c r="G22" s="69">
        <f t="shared" si="4"/>
        <v>0.05062659659564952</v>
      </c>
      <c r="H22" s="71"/>
      <c r="I22" s="72">
        <f t="shared" si="5"/>
        <v>0.0013878402821009812</v>
      </c>
      <c r="J22" s="72">
        <f t="shared" si="6"/>
        <v>0.002119620643362123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76</v>
      </c>
      <c r="B23" s="11" t="str">
        <f>+'Participacion de cartera'!B23</f>
        <v>Isapre Fundación</v>
      </c>
      <c r="C23" s="68">
        <f>+'Participacion de cartera'!C23</f>
        <v>13219</v>
      </c>
      <c r="D23" s="69">
        <f t="shared" si="3"/>
        <v>0.28805212351005643</v>
      </c>
      <c r="E23" s="70"/>
      <c r="F23" s="68">
        <f>+'Participacion de cartera'!F23</f>
        <v>25741</v>
      </c>
      <c r="G23" s="69">
        <f t="shared" si="4"/>
        <v>0.22140319792195282</v>
      </c>
      <c r="H23" s="71"/>
      <c r="I23" s="72">
        <f t="shared" si="5"/>
        <v>0.009727391669720503</v>
      </c>
      <c r="J23" s="72">
        <f t="shared" si="6"/>
        <v>0.009269649164251515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>
        <v>94</v>
      </c>
      <c r="B24" s="11" t="str">
        <f>+'Participacion de cartera'!B24</f>
        <v>Cruz del Norte</v>
      </c>
      <c r="C24" s="68">
        <f>+'Participacion de cartera'!C24</f>
        <v>1416</v>
      </c>
      <c r="D24" s="69">
        <f t="shared" si="3"/>
        <v>0.030855723344446622</v>
      </c>
      <c r="E24" s="70"/>
      <c r="F24" s="68">
        <f>+'Participacion de cartera'!F24</f>
        <v>4222</v>
      </c>
      <c r="G24" s="69">
        <f t="shared" si="4"/>
        <v>0.03631421862501398</v>
      </c>
      <c r="H24" s="71"/>
      <c r="I24" s="72">
        <f t="shared" si="5"/>
        <v>0.001041984008194586</v>
      </c>
      <c r="J24" s="72">
        <f t="shared" si="6"/>
        <v>0.001520393876363385</v>
      </c>
      <c r="K24" s="71"/>
      <c r="L24" s="71"/>
      <c r="M24" s="71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4"/>
      <c r="B25" s="4"/>
      <c r="C25" s="73"/>
      <c r="D25" s="73"/>
      <c r="E25" s="70"/>
      <c r="F25" s="70"/>
      <c r="G25" s="70"/>
      <c r="H25" s="71"/>
      <c r="I25" s="71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11"/>
      <c r="B26" s="11" t="s">
        <v>52</v>
      </c>
      <c r="C26" s="70">
        <f>SUM(C19:C24)</f>
        <v>45891</v>
      </c>
      <c r="D26" s="69">
        <f>+C26/$C$28</f>
        <v>0.03376955375710293</v>
      </c>
      <c r="E26" s="70"/>
      <c r="F26" s="70">
        <f>SUM(F19:F24)</f>
        <v>116263</v>
      </c>
      <c r="G26" s="69">
        <f>+F26/$F$28</f>
        <v>0.041867729333878785</v>
      </c>
      <c r="H26" s="71"/>
      <c r="I26" s="72">
        <f>+C26/C$28</f>
        <v>0.03376955375710293</v>
      </c>
      <c r="J26" s="72">
        <f>+F26/F$28</f>
        <v>0.041867729333878785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1.25">
      <c r="A27" s="4"/>
      <c r="B27" s="4"/>
      <c r="C27" s="73"/>
      <c r="D27" s="73"/>
      <c r="E27" s="70"/>
      <c r="F27" s="70"/>
      <c r="G27" s="70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2" thickBot="1">
      <c r="A28" s="18"/>
      <c r="B28" s="100" t="s">
        <v>53</v>
      </c>
      <c r="C28" s="70">
        <f>C17+C26</f>
        <v>1358946</v>
      </c>
      <c r="D28" s="74">
        <f>D17+D26</f>
        <v>1</v>
      </c>
      <c r="E28" s="70"/>
      <c r="F28" s="70">
        <f>F17+F26</f>
        <v>2776912</v>
      </c>
      <c r="G28" s="74">
        <f>G17+G26</f>
        <v>1</v>
      </c>
      <c r="H28" s="71"/>
      <c r="I28" s="72">
        <f>+I17+I26</f>
        <v>1</v>
      </c>
      <c r="J28" s="72">
        <f>+J17+J26</f>
        <v>1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1.25">
      <c r="A29" s="75"/>
      <c r="B29" s="11" t="str">
        <f>+'Cartera vigente por mes'!B27</f>
        <v>Fuente: Superintendencia de Salud, Archivo Maestro de Beneficiarios.</v>
      </c>
      <c r="C29" s="75"/>
      <c r="D29" s="75"/>
      <c r="E29" s="67"/>
      <c r="F29" s="67"/>
      <c r="G29" s="67"/>
      <c r="H29" s="71"/>
      <c r="I29" s="71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2:31" ht="11.25">
      <c r="B30" s="76" t="s">
        <v>241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ht="11.25"/>
    <row r="32" spans="1:7" ht="15">
      <c r="A32" s="150" t="s">
        <v>234</v>
      </c>
      <c r="B32" s="150"/>
      <c r="C32" s="150"/>
      <c r="D32" s="150"/>
      <c r="E32" s="150"/>
      <c r="F32" s="150"/>
      <c r="G32" s="150"/>
    </row>
    <row r="33" ht="11.25"/>
    <row r="34" ht="11.25"/>
    <row r="35" ht="11.25"/>
    <row r="36" ht="11.25"/>
    <row r="37" ht="11.25"/>
  </sheetData>
  <mergeCells count="5">
    <mergeCell ref="A1:G1"/>
    <mergeCell ref="A32:G32"/>
    <mergeCell ref="B2:G2"/>
    <mergeCell ref="B3:G3"/>
    <mergeCell ref="B4:G4"/>
  </mergeCells>
  <hyperlinks>
    <hyperlink ref="A1" location="Indice!A1" display="Volver"/>
    <hyperlink ref="A32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showGridLines="0" workbookViewId="0" topLeftCell="A1">
      <selection activeCell="A1" sqref="A1:H1"/>
    </sheetView>
  </sheetViews>
  <sheetFormatPr defaultColWidth="6.796875" defaultRowHeight="15" zeroHeight="1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0" style="1" hidden="1" customWidth="1"/>
    <col min="10" max="10" width="10.19921875" style="1" hidden="1" customWidth="1"/>
    <col min="11" max="11" width="11.8984375" style="1" hidden="1" customWidth="1"/>
    <col min="12" max="16384" width="0" style="1" hidden="1" customWidth="1"/>
  </cols>
  <sheetData>
    <row r="1" spans="1:8" ht="15">
      <c r="A1" s="150" t="s">
        <v>234</v>
      </c>
      <c r="B1" s="150"/>
      <c r="C1" s="150"/>
      <c r="D1" s="150"/>
      <c r="E1" s="150"/>
      <c r="F1" s="150"/>
      <c r="G1" s="150"/>
      <c r="H1" s="150"/>
    </row>
    <row r="2" spans="2:8" ht="13.5">
      <c r="B2" s="151" t="s">
        <v>166</v>
      </c>
      <c r="C2" s="151"/>
      <c r="D2" s="151"/>
      <c r="E2" s="151"/>
      <c r="F2" s="151"/>
      <c r="G2" s="151"/>
      <c r="H2" s="151"/>
    </row>
    <row r="3" spans="2:8" ht="13.5">
      <c r="B3" s="151" t="s">
        <v>167</v>
      </c>
      <c r="C3" s="151"/>
      <c r="D3" s="151"/>
      <c r="E3" s="151"/>
      <c r="F3" s="151"/>
      <c r="G3" s="151"/>
      <c r="H3" s="151"/>
    </row>
    <row r="4" spans="2:8" ht="13.5">
      <c r="B4" s="151" t="s">
        <v>257</v>
      </c>
      <c r="C4" s="151"/>
      <c r="D4" s="151"/>
      <c r="E4" s="151"/>
      <c r="F4" s="151"/>
      <c r="G4" s="151"/>
      <c r="H4" s="151"/>
    </row>
    <row r="5" ht="12" thickBot="1">
      <c r="A5" s="8"/>
    </row>
    <row r="6" spans="1:11" ht="18" customHeight="1">
      <c r="A6" s="112" t="s">
        <v>1</v>
      </c>
      <c r="B6" s="112" t="s">
        <v>1</v>
      </c>
      <c r="C6" s="137" t="s">
        <v>168</v>
      </c>
      <c r="D6" s="137" t="s">
        <v>144</v>
      </c>
      <c r="E6" s="137" t="s">
        <v>145</v>
      </c>
      <c r="F6" s="137" t="s">
        <v>146</v>
      </c>
      <c r="G6" s="137" t="s">
        <v>169</v>
      </c>
      <c r="H6" s="137"/>
      <c r="J6" s="22"/>
      <c r="K6" s="22"/>
    </row>
    <row r="7" spans="1:8" ht="18" customHeight="1">
      <c r="A7" s="119" t="s">
        <v>39</v>
      </c>
      <c r="B7" s="120" t="s">
        <v>40</v>
      </c>
      <c r="C7" s="121" t="s">
        <v>160</v>
      </c>
      <c r="D7" s="121" t="s">
        <v>160</v>
      </c>
      <c r="E7" s="121" t="s">
        <v>161</v>
      </c>
      <c r="F7" s="121" t="s">
        <v>162</v>
      </c>
      <c r="G7" s="121" t="s">
        <v>170</v>
      </c>
      <c r="H7" s="121" t="s">
        <v>4</v>
      </c>
    </row>
    <row r="8" spans="1:11" ht="11.25">
      <c r="A8" s="4">
        <v>67</v>
      </c>
      <c r="B8" s="11" t="str">
        <f>+'Participacion de cartera (2)'!B8</f>
        <v>Colmena Golden Cross</v>
      </c>
      <c r="C8" s="23">
        <v>342561</v>
      </c>
      <c r="D8" s="23">
        <v>16386</v>
      </c>
      <c r="E8" s="23">
        <v>28211</v>
      </c>
      <c r="F8" s="23">
        <v>22043</v>
      </c>
      <c r="G8" s="23"/>
      <c r="H8" s="26">
        <f aca="true" t="shared" si="0" ref="H8:H15">SUM(C8:G8)</f>
        <v>409201</v>
      </c>
      <c r="K8" s="26"/>
    </row>
    <row r="9" spans="1:11" ht="11.25">
      <c r="A9" s="4">
        <v>70</v>
      </c>
      <c r="B9" s="11" t="str">
        <f>+'Participacion de cartera (2)'!B9</f>
        <v>Normédica</v>
      </c>
      <c r="C9" s="23">
        <v>62048</v>
      </c>
      <c r="D9" s="23">
        <v>114</v>
      </c>
      <c r="E9" s="23">
        <v>1265</v>
      </c>
      <c r="F9" s="23">
        <v>503</v>
      </c>
      <c r="G9" s="23"/>
      <c r="H9" s="26">
        <f t="shared" si="0"/>
        <v>63930</v>
      </c>
      <c r="K9" s="26"/>
    </row>
    <row r="10" spans="1:11" ht="11.25">
      <c r="A10" s="4">
        <v>78</v>
      </c>
      <c r="B10" s="11" t="str">
        <f>+'Participacion de cartera (2)'!B10</f>
        <v>ING Salud S.A.</v>
      </c>
      <c r="C10" s="23">
        <v>449768</v>
      </c>
      <c r="D10" s="23">
        <v>12117</v>
      </c>
      <c r="E10" s="23">
        <v>37853</v>
      </c>
      <c r="F10" s="23">
        <v>21144</v>
      </c>
      <c r="G10" s="23"/>
      <c r="H10" s="26">
        <f t="shared" si="0"/>
        <v>520882</v>
      </c>
      <c r="K10" s="26"/>
    </row>
    <row r="11" spans="1:11" ht="11.25">
      <c r="A11" s="4">
        <v>80</v>
      </c>
      <c r="B11" s="11" t="str">
        <f>+'Participacion de cartera (2)'!B11</f>
        <v>Vida Tres</v>
      </c>
      <c r="C11" s="23">
        <v>110607</v>
      </c>
      <c r="D11" s="23">
        <v>15911</v>
      </c>
      <c r="E11" s="23">
        <v>3735</v>
      </c>
      <c r="F11" s="23">
        <v>7541</v>
      </c>
      <c r="G11" s="23"/>
      <c r="H11" s="26">
        <f t="shared" si="0"/>
        <v>137794</v>
      </c>
      <c r="K11" s="26"/>
    </row>
    <row r="12" spans="1:11" ht="11.25">
      <c r="A12" s="4">
        <v>81</v>
      </c>
      <c r="B12" s="11" t="str">
        <f>+'Participacion de cartera (2)'!B12</f>
        <v>Ferrosalud</v>
      </c>
      <c r="C12" s="23">
        <v>22537</v>
      </c>
      <c r="D12" s="23">
        <v>10</v>
      </c>
      <c r="E12" s="23">
        <v>27</v>
      </c>
      <c r="F12" s="23">
        <v>1723</v>
      </c>
      <c r="G12" s="23"/>
      <c r="H12" s="26">
        <f>SUM(C12:G12)</f>
        <v>24297</v>
      </c>
      <c r="K12" s="26"/>
    </row>
    <row r="13" spans="1:11" ht="11.25">
      <c r="A13" s="4">
        <v>88</v>
      </c>
      <c r="B13" s="11" t="str">
        <f>+'Participacion de cartera (2)'!B13</f>
        <v>Mas Vida</v>
      </c>
      <c r="C13" s="23">
        <v>226351</v>
      </c>
      <c r="D13" s="23">
        <v>9654</v>
      </c>
      <c r="E13" s="23">
        <v>11505</v>
      </c>
      <c r="F13" s="23">
        <v>5406</v>
      </c>
      <c r="G13" s="23"/>
      <c r="H13" s="26">
        <f t="shared" si="0"/>
        <v>252916</v>
      </c>
      <c r="K13" s="26"/>
    </row>
    <row r="14" spans="1:11" ht="11.25">
      <c r="A14" s="4">
        <v>99</v>
      </c>
      <c r="B14" s="11" t="str">
        <f>+'Participacion de cartera (2)'!B14</f>
        <v>Isapre Banmédica</v>
      </c>
      <c r="C14" s="23">
        <v>534278</v>
      </c>
      <c r="D14" s="23">
        <v>38145</v>
      </c>
      <c r="E14" s="23">
        <v>9204</v>
      </c>
      <c r="F14" s="23">
        <v>26996</v>
      </c>
      <c r="G14" s="23"/>
      <c r="H14" s="26">
        <f t="shared" si="0"/>
        <v>608623</v>
      </c>
      <c r="K14" s="26"/>
    </row>
    <row r="15" spans="1:11" ht="11.25">
      <c r="A15" s="4">
        <v>107</v>
      </c>
      <c r="B15" s="11" t="str">
        <f>+'Participacion de cartera (2)'!B15</f>
        <v>Consalud S.A.</v>
      </c>
      <c r="C15" s="23">
        <v>574005</v>
      </c>
      <c r="D15" s="23">
        <v>7638</v>
      </c>
      <c r="E15" s="23">
        <v>23020</v>
      </c>
      <c r="F15" s="23">
        <v>38343</v>
      </c>
      <c r="G15" s="23"/>
      <c r="H15" s="26">
        <f t="shared" si="0"/>
        <v>643006</v>
      </c>
      <c r="K15" s="26"/>
    </row>
    <row r="16" spans="1:11" ht="11.25">
      <c r="A16" s="4"/>
      <c r="B16" s="4"/>
      <c r="C16" s="35"/>
      <c r="D16" s="35"/>
      <c r="E16" s="35"/>
      <c r="F16" s="35"/>
      <c r="G16" s="35"/>
      <c r="H16" s="26"/>
      <c r="K16" s="26"/>
    </row>
    <row r="17" spans="2:11" ht="11.25">
      <c r="B17" s="11" t="s">
        <v>46</v>
      </c>
      <c r="C17" s="26">
        <f aca="true" t="shared" si="1" ref="C17:H17">SUM(C8:C16)</f>
        <v>2322155</v>
      </c>
      <c r="D17" s="26">
        <f t="shared" si="1"/>
        <v>99975</v>
      </c>
      <c r="E17" s="26">
        <f t="shared" si="1"/>
        <v>114820</v>
      </c>
      <c r="F17" s="26">
        <f t="shared" si="1"/>
        <v>123699</v>
      </c>
      <c r="G17" s="26">
        <f t="shared" si="1"/>
        <v>0</v>
      </c>
      <c r="H17" s="26">
        <f t="shared" si="1"/>
        <v>2660649</v>
      </c>
      <c r="J17" s="26"/>
      <c r="K17" s="26"/>
    </row>
    <row r="18" spans="1:11" ht="11.25">
      <c r="A18" s="4"/>
      <c r="B18" s="4"/>
      <c r="C18" s="35"/>
      <c r="D18" s="35"/>
      <c r="E18" s="35"/>
      <c r="F18" s="35"/>
      <c r="G18" s="35"/>
      <c r="H18" s="26"/>
      <c r="K18" s="26"/>
    </row>
    <row r="19" spans="1:11" ht="11.25">
      <c r="A19" s="4">
        <v>62</v>
      </c>
      <c r="B19" s="11" t="str">
        <f>+'Participacion de cartera (2)'!B19</f>
        <v>San Lorenzo</v>
      </c>
      <c r="C19" s="23">
        <v>5675</v>
      </c>
      <c r="D19" s="23">
        <v>0</v>
      </c>
      <c r="E19" s="23">
        <v>81</v>
      </c>
      <c r="F19" s="23">
        <v>297</v>
      </c>
      <c r="G19" s="23"/>
      <c r="H19" s="26">
        <f aca="true" t="shared" si="2" ref="H19:H24">SUM(C19:G19)</f>
        <v>6053</v>
      </c>
      <c r="K19" s="26"/>
    </row>
    <row r="20" spans="1:11" ht="11.25">
      <c r="A20" s="4">
        <v>63</v>
      </c>
      <c r="B20" s="11" t="str">
        <f>+'Participacion de cartera (2)'!B20</f>
        <v>Fusat Ltda.</v>
      </c>
      <c r="C20" s="23">
        <v>27071</v>
      </c>
      <c r="D20" s="23">
        <v>150</v>
      </c>
      <c r="E20" s="23">
        <v>1607</v>
      </c>
      <c r="F20" s="23">
        <v>9083</v>
      </c>
      <c r="G20" s="23"/>
      <c r="H20" s="26">
        <f t="shared" si="2"/>
        <v>37911</v>
      </c>
      <c r="K20" s="26"/>
    </row>
    <row r="21" spans="1:11" ht="11.25">
      <c r="A21" s="4">
        <v>65</v>
      </c>
      <c r="B21" s="11" t="str">
        <f>+'Participacion de cartera (2)'!B21</f>
        <v>Chuquicamata</v>
      </c>
      <c r="C21" s="23">
        <v>31261</v>
      </c>
      <c r="D21" s="23">
        <v>247</v>
      </c>
      <c r="E21" s="23">
        <v>1364</v>
      </c>
      <c r="F21" s="23">
        <v>3578</v>
      </c>
      <c r="G21" s="23"/>
      <c r="H21" s="26">
        <f t="shared" si="2"/>
        <v>36450</v>
      </c>
      <c r="K21" s="26"/>
    </row>
    <row r="22" spans="1:11" ht="11.25">
      <c r="A22" s="4">
        <v>68</v>
      </c>
      <c r="B22" s="11" t="str">
        <f>+'Participacion de cartera (2)'!B22</f>
        <v>Río Blanco</v>
      </c>
      <c r="C22" s="23">
        <v>4957</v>
      </c>
      <c r="D22" s="23">
        <v>11</v>
      </c>
      <c r="E22" s="23">
        <v>255</v>
      </c>
      <c r="F22" s="23">
        <v>663</v>
      </c>
      <c r="G22" s="23"/>
      <c r="H22" s="26">
        <f t="shared" si="2"/>
        <v>5886</v>
      </c>
      <c r="K22" s="26"/>
    </row>
    <row r="23" spans="1:11" ht="11.25">
      <c r="A23" s="4">
        <v>76</v>
      </c>
      <c r="B23" s="11" t="str">
        <f>+'Participacion de cartera (2)'!B23</f>
        <v>Isapre Fundación</v>
      </c>
      <c r="C23" s="23">
        <v>16997</v>
      </c>
      <c r="D23" s="23">
        <v>65</v>
      </c>
      <c r="E23" s="23">
        <v>217</v>
      </c>
      <c r="F23" s="23">
        <v>8462</v>
      </c>
      <c r="G23" s="23"/>
      <c r="H23" s="26">
        <f t="shared" si="2"/>
        <v>25741</v>
      </c>
      <c r="K23" s="26"/>
    </row>
    <row r="24" spans="1:11" ht="11.25">
      <c r="A24" s="4">
        <v>94</v>
      </c>
      <c r="B24" s="11" t="str">
        <f>+'Participacion de cartera (2)'!B24</f>
        <v>Cruz del Norte</v>
      </c>
      <c r="C24" s="23">
        <v>4180</v>
      </c>
      <c r="D24" s="23">
        <v>2</v>
      </c>
      <c r="E24" s="23">
        <v>0</v>
      </c>
      <c r="F24" s="23">
        <v>40</v>
      </c>
      <c r="G24" s="23"/>
      <c r="H24" s="26">
        <f t="shared" si="2"/>
        <v>4222</v>
      </c>
      <c r="K24" s="26"/>
    </row>
    <row r="25" spans="1:11" ht="11.25">
      <c r="A25" s="4"/>
      <c r="B25" s="4"/>
      <c r="C25" s="35"/>
      <c r="D25" s="35"/>
      <c r="E25" s="35"/>
      <c r="F25" s="35"/>
      <c r="G25" s="35"/>
      <c r="H25" s="26"/>
      <c r="K25" s="26"/>
    </row>
    <row r="26" spans="1:8" ht="11.25">
      <c r="A26" s="11"/>
      <c r="B26" s="11" t="s">
        <v>52</v>
      </c>
      <c r="C26" s="26">
        <f aca="true" t="shared" si="3" ref="C26:H26">SUM(C19:C24)</f>
        <v>90141</v>
      </c>
      <c r="D26" s="26">
        <f t="shared" si="3"/>
        <v>475</v>
      </c>
      <c r="E26" s="26">
        <f t="shared" si="3"/>
        <v>3524</v>
      </c>
      <c r="F26" s="26">
        <f t="shared" si="3"/>
        <v>22123</v>
      </c>
      <c r="G26" s="26">
        <f t="shared" si="3"/>
        <v>0</v>
      </c>
      <c r="H26" s="26">
        <f t="shared" si="3"/>
        <v>116263</v>
      </c>
    </row>
    <row r="27" spans="1:11" ht="11.25">
      <c r="A27" s="4"/>
      <c r="B27" s="4"/>
      <c r="C27" s="35"/>
      <c r="D27" s="35"/>
      <c r="E27" s="35"/>
      <c r="F27" s="35"/>
      <c r="G27" s="35"/>
      <c r="H27" s="26"/>
      <c r="J27" s="26"/>
      <c r="K27" s="26"/>
    </row>
    <row r="28" spans="1:11" ht="11.25">
      <c r="A28" s="15"/>
      <c r="B28" s="15" t="s">
        <v>53</v>
      </c>
      <c r="C28" s="26">
        <f aca="true" t="shared" si="4" ref="C28:H28">C17+C26</f>
        <v>2412296</v>
      </c>
      <c r="D28" s="26">
        <f t="shared" si="4"/>
        <v>100450</v>
      </c>
      <c r="E28" s="26">
        <f t="shared" si="4"/>
        <v>118344</v>
      </c>
      <c r="F28" s="26">
        <f t="shared" si="4"/>
        <v>145822</v>
      </c>
      <c r="G28" s="26">
        <f t="shared" si="4"/>
        <v>0</v>
      </c>
      <c r="H28" s="26">
        <f t="shared" si="4"/>
        <v>2776912</v>
      </c>
      <c r="J28" s="26"/>
      <c r="K28" s="26"/>
    </row>
    <row r="29" spans="1:11" ht="11.25">
      <c r="A29" s="4"/>
      <c r="B29" s="4"/>
      <c r="C29" s="35"/>
      <c r="D29" s="35"/>
      <c r="E29" s="35"/>
      <c r="F29" s="35"/>
      <c r="G29" s="35"/>
      <c r="H29" s="35"/>
      <c r="K29" s="26"/>
    </row>
    <row r="30" spans="1:11" ht="12" thickBot="1">
      <c r="A30" s="27"/>
      <c r="B30" s="145" t="s">
        <v>54</v>
      </c>
      <c r="C30" s="51">
        <f>(C28/$H28)</f>
        <v>0.8686973155793197</v>
      </c>
      <c r="D30" s="51">
        <f>(D28/$H28)</f>
        <v>0.036173274486191856</v>
      </c>
      <c r="E30" s="51">
        <f>(E28/$H28)</f>
        <v>0.04261712290486699</v>
      </c>
      <c r="F30" s="51">
        <f>(F28/$H28)</f>
        <v>0.05251228702962139</v>
      </c>
      <c r="G30" s="51">
        <f>(G28/$H28)</f>
        <v>0</v>
      </c>
      <c r="H30" s="51">
        <f>SUM(C30:G30)</f>
        <v>1</v>
      </c>
      <c r="K30" s="26"/>
    </row>
    <row r="31" ht="11.25">
      <c r="B31" s="11" t="str">
        <f>+'Cartera vigente por mes'!B27</f>
        <v>Fuente: Superintendencia de Salud, Archivo Maestro de Beneficiarios.</v>
      </c>
    </row>
    <row r="32" ht="11.25"/>
    <row r="33" spans="2:8" ht="11.25" hidden="1">
      <c r="B33" s="159"/>
      <c r="C33" s="159"/>
      <c r="D33" s="159"/>
      <c r="E33" s="159"/>
      <c r="F33" s="159"/>
      <c r="G33" s="159"/>
      <c r="H33" s="159"/>
    </row>
    <row r="34" ht="11.25" hidden="1">
      <c r="B34" s="11"/>
    </row>
    <row r="35" ht="11.25" hidden="1">
      <c r="B35" s="58"/>
    </row>
    <row r="36" ht="11.25" hidden="1"/>
    <row r="37" ht="11.25" hidden="1"/>
    <row r="38" ht="11.25" hidden="1"/>
    <row r="39" spans="1:8" ht="15">
      <c r="A39" s="150" t="s">
        <v>234</v>
      </c>
      <c r="B39" s="150"/>
      <c r="C39" s="150"/>
      <c r="D39" s="150"/>
      <c r="E39" s="150"/>
      <c r="F39" s="150"/>
      <c r="G39" s="150"/>
      <c r="H39" s="150"/>
    </row>
    <row r="40" spans="1:8" ht="13.5">
      <c r="A40" s="59"/>
      <c r="B40" s="102" t="str">
        <f>+B2</f>
        <v>CUADRO 2.3.6</v>
      </c>
      <c r="C40" s="60"/>
      <c r="D40" s="60"/>
      <c r="E40" s="60"/>
      <c r="F40" s="60"/>
      <c r="G40" s="60"/>
      <c r="H40" s="60"/>
    </row>
    <row r="41" spans="2:8" ht="13.5">
      <c r="B41" s="102" t="str">
        <f>+B3</f>
        <v>BENEFICIARIOS POR CONDICION PREVISIONAL DEL COTIZANTE E ISAPRE </v>
      </c>
      <c r="C41" s="60"/>
      <c r="D41" s="60"/>
      <c r="E41" s="60"/>
      <c r="F41" s="60"/>
      <c r="G41" s="60"/>
      <c r="H41" s="60"/>
    </row>
    <row r="42" spans="2:8" ht="13.5">
      <c r="B42" s="102" t="str">
        <f>+B4</f>
        <v>EN DICIEMBRE DE 2007</v>
      </c>
      <c r="C42" s="60"/>
      <c r="D42" s="60"/>
      <c r="E42" s="60"/>
      <c r="F42" s="60"/>
      <c r="G42" s="60"/>
      <c r="H42" s="60"/>
    </row>
    <row r="43" ht="12" thickBot="1">
      <c r="A43" s="8"/>
    </row>
    <row r="44" spans="1:8" ht="11.25">
      <c r="A44" s="24" t="s">
        <v>1</v>
      </c>
      <c r="B44" s="24" t="s">
        <v>1</v>
      </c>
      <c r="C44" s="61" t="s">
        <v>168</v>
      </c>
      <c r="D44" s="61" t="s">
        <v>144</v>
      </c>
      <c r="E44" s="61" t="s">
        <v>145</v>
      </c>
      <c r="F44" s="61" t="s">
        <v>146</v>
      </c>
      <c r="G44" s="61" t="s">
        <v>169</v>
      </c>
      <c r="H44" s="61"/>
    </row>
    <row r="45" spans="1:8" ht="11.25">
      <c r="A45" s="57" t="s">
        <v>39</v>
      </c>
      <c r="B45" s="25" t="s">
        <v>40</v>
      </c>
      <c r="C45" s="62" t="s">
        <v>160</v>
      </c>
      <c r="D45" s="62" t="s">
        <v>160</v>
      </c>
      <c r="E45" s="62" t="s">
        <v>161</v>
      </c>
      <c r="F45" s="62" t="s">
        <v>162</v>
      </c>
      <c r="G45" s="62" t="s">
        <v>170</v>
      </c>
      <c r="H45" s="62" t="s">
        <v>4</v>
      </c>
    </row>
    <row r="46" spans="1:8" ht="11.25">
      <c r="A46" s="99">
        <f aca="true" t="shared" si="5" ref="A46:B49">+A8</f>
        <v>67</v>
      </c>
      <c r="B46" s="11" t="str">
        <f t="shared" si="5"/>
        <v>Colmena Golden Cross</v>
      </c>
      <c r="C46" s="29">
        <f aca="true" t="shared" si="6" ref="C46:H46">(C8/$H8)*100</f>
        <v>83.71460480301856</v>
      </c>
      <c r="D46" s="29">
        <f t="shared" si="6"/>
        <v>4.0043890410825</v>
      </c>
      <c r="E46" s="29">
        <f t="shared" si="6"/>
        <v>6.89416692530077</v>
      </c>
      <c r="F46" s="29">
        <f t="shared" si="6"/>
        <v>5.386839230598166</v>
      </c>
      <c r="G46" s="29">
        <f t="shared" si="6"/>
        <v>0</v>
      </c>
      <c r="H46" s="29">
        <f t="shared" si="6"/>
        <v>100</v>
      </c>
    </row>
    <row r="47" spans="1:8" ht="11.25">
      <c r="A47" s="99">
        <f t="shared" si="5"/>
        <v>70</v>
      </c>
      <c r="B47" s="11" t="str">
        <f t="shared" si="5"/>
        <v>Normédica</v>
      </c>
      <c r="C47" s="29">
        <f aca="true" t="shared" si="7" ref="C47:H47">(C9/$H9)*100</f>
        <v>97.05615516971687</v>
      </c>
      <c r="D47" s="29">
        <f t="shared" si="7"/>
        <v>0.17832003754106054</v>
      </c>
      <c r="E47" s="29">
        <f t="shared" si="7"/>
        <v>1.9787267323635227</v>
      </c>
      <c r="F47" s="29">
        <f t="shared" si="7"/>
        <v>0.7867980603785389</v>
      </c>
      <c r="G47" s="29">
        <f t="shared" si="7"/>
        <v>0</v>
      </c>
      <c r="H47" s="29">
        <f t="shared" si="7"/>
        <v>100</v>
      </c>
    </row>
    <row r="48" spans="1:8" ht="11.25">
      <c r="A48" s="99">
        <f t="shared" si="5"/>
        <v>78</v>
      </c>
      <c r="B48" s="11" t="str">
        <f t="shared" si="5"/>
        <v>ING Salud S.A.</v>
      </c>
      <c r="C48" s="29">
        <f aca="true" t="shared" si="8" ref="C48:H48">(C10/$H10)*100</f>
        <v>86.34738770009331</v>
      </c>
      <c r="D48" s="29">
        <f t="shared" si="8"/>
        <v>2.3262466355143774</v>
      </c>
      <c r="E48" s="29">
        <f t="shared" si="8"/>
        <v>7.267096962459828</v>
      </c>
      <c r="F48" s="29">
        <f t="shared" si="8"/>
        <v>4.059268701932491</v>
      </c>
      <c r="G48" s="29">
        <f t="shared" si="8"/>
        <v>0</v>
      </c>
      <c r="H48" s="29">
        <f t="shared" si="8"/>
        <v>100</v>
      </c>
    </row>
    <row r="49" spans="1:8" ht="11.25">
      <c r="A49" s="99">
        <f t="shared" si="5"/>
        <v>80</v>
      </c>
      <c r="B49" s="11" t="str">
        <f t="shared" si="5"/>
        <v>Vida Tres</v>
      </c>
      <c r="C49" s="29">
        <f aca="true" t="shared" si="9" ref="C49:H49">(C11/$H11)*100</f>
        <v>80.26982306921927</v>
      </c>
      <c r="D49" s="29">
        <f t="shared" si="9"/>
        <v>11.54694689173694</v>
      </c>
      <c r="E49" s="29">
        <f t="shared" si="9"/>
        <v>2.7105679492575874</v>
      </c>
      <c r="F49" s="29">
        <f t="shared" si="9"/>
        <v>5.472662089786202</v>
      </c>
      <c r="G49" s="29">
        <f t="shared" si="9"/>
        <v>0</v>
      </c>
      <c r="H49" s="29">
        <f t="shared" si="9"/>
        <v>100</v>
      </c>
    </row>
    <row r="50" spans="1:8" ht="11.25">
      <c r="A50" s="4">
        <v>81</v>
      </c>
      <c r="B50" s="11" t="str">
        <f>+B12</f>
        <v>Ferrosalud</v>
      </c>
      <c r="C50" s="29">
        <f aca="true" t="shared" si="10" ref="C50:H50">(C12/$H12)*100</f>
        <v>92.75630736304893</v>
      </c>
      <c r="D50" s="29">
        <f t="shared" si="10"/>
        <v>0.041157344528131044</v>
      </c>
      <c r="E50" s="29">
        <f t="shared" si="10"/>
        <v>0.11112483022595382</v>
      </c>
      <c r="F50" s="29">
        <f t="shared" si="10"/>
        <v>7.091410462196979</v>
      </c>
      <c r="G50" s="29">
        <f t="shared" si="10"/>
        <v>0</v>
      </c>
      <c r="H50" s="29">
        <f t="shared" si="10"/>
        <v>100</v>
      </c>
    </row>
    <row r="51" spans="1:8" ht="11.25">
      <c r="A51" s="99">
        <f>+A13</f>
        <v>88</v>
      </c>
      <c r="B51" s="11" t="str">
        <f>+B13</f>
        <v>Mas Vida</v>
      </c>
      <c r="C51" s="29">
        <f aca="true" t="shared" si="11" ref="C51:H51">(C13/$H13)*100</f>
        <v>89.49651267614543</v>
      </c>
      <c r="D51" s="29">
        <f t="shared" si="11"/>
        <v>3.817077606794351</v>
      </c>
      <c r="E51" s="29">
        <f t="shared" si="11"/>
        <v>4.548941150421483</v>
      </c>
      <c r="F51" s="29">
        <f t="shared" si="11"/>
        <v>2.137468566638726</v>
      </c>
      <c r="G51" s="29">
        <f t="shared" si="11"/>
        <v>0</v>
      </c>
      <c r="H51" s="29">
        <f t="shared" si="11"/>
        <v>100</v>
      </c>
    </row>
    <row r="52" spans="1:8" ht="11.25">
      <c r="A52" s="99">
        <f>+A14</f>
        <v>99</v>
      </c>
      <c r="B52" s="11" t="str">
        <f>+B14</f>
        <v>Isapre Banmédica</v>
      </c>
      <c r="C52" s="29">
        <f aca="true" t="shared" si="12" ref="C52:H52">(C14/$H14)*100</f>
        <v>87.78472059057906</v>
      </c>
      <c r="D52" s="29">
        <f t="shared" si="12"/>
        <v>6.267426633564622</v>
      </c>
      <c r="E52" s="29">
        <f t="shared" si="12"/>
        <v>1.5122662140602638</v>
      </c>
      <c r="F52" s="29">
        <f t="shared" si="12"/>
        <v>4.435586561796055</v>
      </c>
      <c r="G52" s="29">
        <f t="shared" si="12"/>
        <v>0</v>
      </c>
      <c r="H52" s="29">
        <f t="shared" si="12"/>
        <v>100</v>
      </c>
    </row>
    <row r="53" spans="1:8" ht="11.25">
      <c r="A53" s="99" t="e">
        <f>+#REF!</f>
        <v>#REF!</v>
      </c>
      <c r="B53" s="11" t="e">
        <f>+#REF!</f>
        <v>#REF!</v>
      </c>
      <c r="C53" s="29" t="e">
        <f>(#REF!/#REF!)*100</f>
        <v>#REF!</v>
      </c>
      <c r="D53" s="29" t="e">
        <f>(#REF!/#REF!)*100</f>
        <v>#REF!</v>
      </c>
      <c r="E53" s="29" t="e">
        <f>(#REF!/#REF!)*100</f>
        <v>#REF!</v>
      </c>
      <c r="F53" s="29" t="e">
        <f>(#REF!/#REF!)*100</f>
        <v>#REF!</v>
      </c>
      <c r="G53" s="29" t="e">
        <f>(#REF!/#REF!)*100</f>
        <v>#REF!</v>
      </c>
      <c r="H53" s="29" t="e">
        <f>(#REF!/#REF!)*100</f>
        <v>#REF!</v>
      </c>
    </row>
    <row r="54" spans="1:8" ht="11.25">
      <c r="A54" s="99">
        <f>+A15</f>
        <v>107</v>
      </c>
      <c r="B54" s="11" t="str">
        <f>+B15</f>
        <v>Consalud S.A.</v>
      </c>
      <c r="C54" s="29">
        <f aca="true" t="shared" si="13" ref="C54:H54">(C15/$H15)*100</f>
        <v>89.26899593471911</v>
      </c>
      <c r="D54" s="29">
        <f t="shared" si="13"/>
        <v>1.187858278149815</v>
      </c>
      <c r="E54" s="29">
        <f t="shared" si="13"/>
        <v>3.580059906128403</v>
      </c>
      <c r="F54" s="29">
        <f t="shared" si="13"/>
        <v>5.963085881002666</v>
      </c>
      <c r="G54" s="29">
        <f t="shared" si="13"/>
        <v>0</v>
      </c>
      <c r="H54" s="29">
        <f t="shared" si="13"/>
        <v>100</v>
      </c>
    </row>
    <row r="55" spans="1:8" ht="11.25">
      <c r="A55" s="4"/>
      <c r="B55" s="4"/>
      <c r="C55" s="35"/>
      <c r="D55" s="35"/>
      <c r="E55" s="35"/>
      <c r="F55" s="35"/>
      <c r="G55" s="35"/>
      <c r="H55" s="26"/>
    </row>
    <row r="56" spans="2:8" ht="11.25">
      <c r="B56" s="11" t="s">
        <v>46</v>
      </c>
      <c r="C56" s="29">
        <f aca="true" t="shared" si="14" ref="C56:H56">(C17/$H17)*100</f>
        <v>87.27776568799568</v>
      </c>
      <c r="D56" s="29">
        <f t="shared" si="14"/>
        <v>3.7575418629063813</v>
      </c>
      <c r="E56" s="29">
        <f t="shared" si="14"/>
        <v>4.315488439098882</v>
      </c>
      <c r="F56" s="29">
        <f t="shared" si="14"/>
        <v>4.649204009999064</v>
      </c>
      <c r="G56" s="29">
        <f t="shared" si="14"/>
        <v>0</v>
      </c>
      <c r="H56" s="29">
        <f t="shared" si="14"/>
        <v>100</v>
      </c>
    </row>
    <row r="57" spans="1:8" ht="11.25">
      <c r="A57" s="4"/>
      <c r="B57" s="4"/>
      <c r="C57" s="35"/>
      <c r="D57" s="35"/>
      <c r="E57" s="35"/>
      <c r="F57" s="35"/>
      <c r="G57" s="35"/>
      <c r="H57" s="26"/>
    </row>
    <row r="58" spans="1:8" ht="11.25">
      <c r="A58" s="4">
        <v>62</v>
      </c>
      <c r="B58" s="11" t="str">
        <f aca="true" t="shared" si="15" ref="B58:B63">+B19</f>
        <v>San Lorenzo</v>
      </c>
      <c r="C58" s="29">
        <f aca="true" t="shared" si="16" ref="C58:H62">(C19/$H19)*100</f>
        <v>93.75516272922518</v>
      </c>
      <c r="D58" s="29">
        <f t="shared" si="16"/>
        <v>0</v>
      </c>
      <c r="E58" s="29">
        <f t="shared" si="16"/>
        <v>1.3381794151660333</v>
      </c>
      <c r="F58" s="29">
        <f t="shared" si="16"/>
        <v>4.906657855608789</v>
      </c>
      <c r="G58" s="29">
        <f t="shared" si="16"/>
        <v>0</v>
      </c>
      <c r="H58" s="29">
        <f t="shared" si="16"/>
        <v>100</v>
      </c>
    </row>
    <row r="59" spans="1:8" ht="11.25">
      <c r="A59" s="4">
        <v>63</v>
      </c>
      <c r="B59" s="11" t="str">
        <f t="shared" si="15"/>
        <v>Fusat Ltda.</v>
      </c>
      <c r="C59" s="29">
        <f t="shared" si="16"/>
        <v>71.4067157289441</v>
      </c>
      <c r="D59" s="29">
        <f t="shared" si="16"/>
        <v>0.3956635277360133</v>
      </c>
      <c r="E59" s="29">
        <f t="shared" si="16"/>
        <v>4.238875260478489</v>
      </c>
      <c r="F59" s="29">
        <f t="shared" si="16"/>
        <v>23.958745482841394</v>
      </c>
      <c r="G59" s="29">
        <f t="shared" si="16"/>
        <v>0</v>
      </c>
      <c r="H59" s="29">
        <f t="shared" si="16"/>
        <v>100</v>
      </c>
    </row>
    <row r="60" spans="1:8" ht="11.25">
      <c r="A60" s="4">
        <v>65</v>
      </c>
      <c r="B60" s="11" t="str">
        <f t="shared" si="15"/>
        <v>Chuquicamata</v>
      </c>
      <c r="C60" s="29">
        <f t="shared" si="16"/>
        <v>85.76406035665295</v>
      </c>
      <c r="D60" s="29">
        <f t="shared" si="16"/>
        <v>0.6776406035665294</v>
      </c>
      <c r="E60" s="29">
        <f t="shared" si="16"/>
        <v>3.7421124828532237</v>
      </c>
      <c r="F60" s="29">
        <f t="shared" si="16"/>
        <v>9.816186556927297</v>
      </c>
      <c r="G60" s="29">
        <f t="shared" si="16"/>
        <v>0</v>
      </c>
      <c r="H60" s="29">
        <f t="shared" si="16"/>
        <v>100</v>
      </c>
    </row>
    <row r="61" spans="1:8" ht="11.25">
      <c r="A61" s="4">
        <v>68</v>
      </c>
      <c r="B61" s="11" t="str">
        <f t="shared" si="15"/>
        <v>Río Blanco</v>
      </c>
      <c r="C61" s="29">
        <f t="shared" si="16"/>
        <v>84.21678559293238</v>
      </c>
      <c r="D61" s="29">
        <f t="shared" si="16"/>
        <v>0.18688413183826028</v>
      </c>
      <c r="E61" s="29">
        <f t="shared" si="16"/>
        <v>4.332313965341488</v>
      </c>
      <c r="F61" s="29">
        <f t="shared" si="16"/>
        <v>11.26401630988787</v>
      </c>
      <c r="G61" s="29">
        <f t="shared" si="16"/>
        <v>0</v>
      </c>
      <c r="H61" s="29">
        <f t="shared" si="16"/>
        <v>100</v>
      </c>
    </row>
    <row r="62" spans="1:8" ht="11.25">
      <c r="A62" s="4">
        <v>76</v>
      </c>
      <c r="B62" s="11" t="str">
        <f t="shared" si="15"/>
        <v>Isapre Fundación</v>
      </c>
      <c r="C62" s="29">
        <f t="shared" si="16"/>
        <v>66.03084573248903</v>
      </c>
      <c r="D62" s="29">
        <f t="shared" si="16"/>
        <v>0.25251544229050926</v>
      </c>
      <c r="E62" s="29">
        <f t="shared" si="16"/>
        <v>0.8430130919544695</v>
      </c>
      <c r="F62" s="29">
        <f t="shared" si="16"/>
        <v>32.873625733265996</v>
      </c>
      <c r="G62" s="29">
        <f t="shared" si="16"/>
        <v>0</v>
      </c>
      <c r="H62" s="29">
        <f t="shared" si="16"/>
        <v>100</v>
      </c>
    </row>
    <row r="63" spans="1:8" ht="11.25">
      <c r="A63" s="4">
        <v>94</v>
      </c>
      <c r="B63" s="11" t="str">
        <f t="shared" si="15"/>
        <v>Cruz del Norte</v>
      </c>
      <c r="C63" s="29">
        <f aca="true" t="shared" si="17" ref="C63:H63">(C24/$H24)*100</f>
        <v>99.00521080056845</v>
      </c>
      <c r="D63" s="29">
        <f t="shared" si="17"/>
        <v>0.047370914258645196</v>
      </c>
      <c r="E63" s="29">
        <f t="shared" si="17"/>
        <v>0</v>
      </c>
      <c r="F63" s="29">
        <f t="shared" si="17"/>
        <v>0.9474182851729039</v>
      </c>
      <c r="G63" s="29">
        <f t="shared" si="17"/>
        <v>0</v>
      </c>
      <c r="H63" s="29">
        <f t="shared" si="17"/>
        <v>100</v>
      </c>
    </row>
    <row r="64" spans="1:8" ht="11.25">
      <c r="A64" s="4"/>
      <c r="B64" s="4"/>
      <c r="C64" s="35"/>
      <c r="D64" s="35"/>
      <c r="E64" s="35"/>
      <c r="F64" s="35"/>
      <c r="G64" s="35"/>
      <c r="H64" s="26"/>
    </row>
    <row r="65" spans="1:8" ht="11.25">
      <c r="A65" s="11"/>
      <c r="B65" s="11" t="s">
        <v>52</v>
      </c>
      <c r="C65" s="29">
        <f aca="true" t="shared" si="18" ref="C65:H65">(C26/$H26)*100</f>
        <v>77.5319749189338</v>
      </c>
      <c r="D65" s="29">
        <f t="shared" si="18"/>
        <v>0.40855646250311795</v>
      </c>
      <c r="E65" s="29">
        <f t="shared" si="18"/>
        <v>3.0310588923389212</v>
      </c>
      <c r="F65" s="29">
        <f t="shared" si="18"/>
        <v>19.02840972622416</v>
      </c>
      <c r="G65" s="29">
        <f t="shared" si="18"/>
        <v>0</v>
      </c>
      <c r="H65" s="29">
        <f t="shared" si="18"/>
        <v>100</v>
      </c>
    </row>
    <row r="66" spans="1:8" ht="11.25">
      <c r="A66" s="4"/>
      <c r="B66" s="4"/>
      <c r="C66" s="35"/>
      <c r="D66" s="35"/>
      <c r="E66" s="35"/>
      <c r="F66" s="35"/>
      <c r="G66" s="35"/>
      <c r="H66" s="26"/>
    </row>
    <row r="67" spans="1:8" ht="11.25">
      <c r="A67" s="15"/>
      <c r="B67" s="15" t="s">
        <v>53</v>
      </c>
      <c r="C67" s="29">
        <f aca="true" t="shared" si="19" ref="C67:H67">(C28/$H28)*100</f>
        <v>86.86973155793197</v>
      </c>
      <c r="D67" s="29">
        <f t="shared" si="19"/>
        <v>3.6173274486191858</v>
      </c>
      <c r="E67" s="29">
        <f t="shared" si="19"/>
        <v>4.261712290486699</v>
      </c>
      <c r="F67" s="29">
        <f t="shared" si="19"/>
        <v>5.251228702962139</v>
      </c>
      <c r="G67" s="29">
        <f t="shared" si="19"/>
        <v>0</v>
      </c>
      <c r="H67" s="29">
        <f t="shared" si="19"/>
        <v>100</v>
      </c>
    </row>
    <row r="68" spans="1:8" ht="11.25">
      <c r="A68" s="4"/>
      <c r="B68" s="4"/>
      <c r="C68" s="35"/>
      <c r="D68" s="35"/>
      <c r="E68" s="35"/>
      <c r="F68" s="35"/>
      <c r="G68" s="35"/>
      <c r="H68" s="35"/>
    </row>
    <row r="69" spans="1:8" ht="12" thickBot="1">
      <c r="A69" s="27"/>
      <c r="B69" s="27" t="s">
        <v>54</v>
      </c>
      <c r="C69" s="28"/>
      <c r="D69" s="28"/>
      <c r="E69" s="28"/>
      <c r="F69" s="28"/>
      <c r="G69" s="28"/>
      <c r="H69" s="28"/>
    </row>
    <row r="70" ht="11.25">
      <c r="B70" s="11" t="str">
        <f>+'Cartera vigente por mes'!B27</f>
        <v>Fuente: Superintendencia de Salud, Archivo Maestro de Beneficiarios.</v>
      </c>
    </row>
    <row r="71" ht="11.25"/>
    <row r="72" spans="1:8" ht="17.25" customHeight="1">
      <c r="A72" s="150" t="s">
        <v>234</v>
      </c>
      <c r="B72" s="150"/>
      <c r="C72" s="150"/>
      <c r="D72" s="150"/>
      <c r="E72" s="150"/>
      <c r="F72" s="150"/>
      <c r="G72" s="150"/>
      <c r="H72" s="150"/>
    </row>
    <row r="73" ht="11.25"/>
    <row r="74" ht="11.25"/>
    <row r="75" ht="11.25"/>
    <row r="76" ht="11.25"/>
    <row r="77" ht="11.25"/>
    <row r="78" ht="11.25"/>
    <row r="79" ht="11.25"/>
    <row r="80" ht="11.25"/>
  </sheetData>
  <mergeCells count="7">
    <mergeCell ref="B33:H33"/>
    <mergeCell ref="A39:H39"/>
    <mergeCell ref="A72:H72"/>
    <mergeCell ref="A1:H1"/>
    <mergeCell ref="B2:H2"/>
    <mergeCell ref="B3:H3"/>
    <mergeCell ref="B4:H4"/>
  </mergeCells>
  <hyperlinks>
    <hyperlink ref="A1" location="Indice!A1" display="Volver"/>
    <hyperlink ref="A39" location="Indice!A1" display="Volver"/>
    <hyperlink ref="A72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7"/>
  <sheetViews>
    <sheetView showGridLines="0" workbookViewId="0" topLeftCell="A1">
      <selection activeCell="A1" sqref="A1:S1"/>
    </sheetView>
  </sheetViews>
  <sheetFormatPr defaultColWidth="6.796875" defaultRowHeight="15" zeroHeight="1"/>
  <cols>
    <col min="1" max="1" width="3.69921875" style="1" bestFit="1" customWidth="1"/>
    <col min="2" max="2" width="19.59765625" style="1" customWidth="1"/>
    <col min="3" max="3" width="6" style="1" bestFit="1" customWidth="1"/>
    <col min="4" max="5" width="5.8984375" style="1" bestFit="1" customWidth="1"/>
    <col min="6" max="6" width="6.09765625" style="1" bestFit="1" customWidth="1"/>
    <col min="7" max="8" width="8.19921875" style="1" bestFit="1" customWidth="1"/>
    <col min="9" max="11" width="7.19921875" style="1" bestFit="1" customWidth="1"/>
    <col min="12" max="12" width="6.69921875" style="1" bestFit="1" customWidth="1"/>
    <col min="13" max="13" width="7.19921875" style="1" bestFit="1" customWidth="1"/>
    <col min="14" max="16" width="6.19921875" style="1" bestFit="1" customWidth="1"/>
    <col min="17" max="17" width="5.69921875" style="1" bestFit="1" customWidth="1"/>
    <col min="18" max="18" width="8" style="1" bestFit="1" customWidth="1"/>
    <col min="19" max="19" width="9.09765625" style="1" bestFit="1" customWidth="1"/>
    <col min="20" max="21" width="0" style="1" hidden="1" customWidth="1"/>
    <col min="22" max="22" width="8.8984375" style="1" hidden="1" customWidth="1"/>
    <col min="23" max="16384" width="0" style="1" hidden="1" customWidth="1"/>
  </cols>
  <sheetData>
    <row r="1" spans="1:19" ht="15">
      <c r="A1" s="150" t="s">
        <v>234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6" ht="13.5">
      <c r="B2" s="151" t="s">
        <v>55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1" t="s">
        <v>258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0" t="s">
        <v>56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38"/>
      <c r="S5" s="138"/>
      <c r="T5" s="21"/>
      <c r="U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57</v>
      </c>
      <c r="D6" s="125" t="s">
        <v>58</v>
      </c>
      <c r="E6" s="125" t="s">
        <v>59</v>
      </c>
      <c r="F6" s="125" t="s">
        <v>60</v>
      </c>
      <c r="G6" s="125" t="s">
        <v>61</v>
      </c>
      <c r="H6" s="125" t="s">
        <v>62</v>
      </c>
      <c r="I6" s="125" t="s">
        <v>63</v>
      </c>
      <c r="J6" s="125" t="s">
        <v>64</v>
      </c>
      <c r="K6" s="125" t="s">
        <v>65</v>
      </c>
      <c r="L6" s="125" t="s">
        <v>66</v>
      </c>
      <c r="M6" s="125" t="s">
        <v>67</v>
      </c>
      <c r="N6" s="125" t="s">
        <v>68</v>
      </c>
      <c r="O6" s="125" t="s">
        <v>69</v>
      </c>
      <c r="P6" s="125" t="s">
        <v>70</v>
      </c>
      <c r="Q6" s="126" t="s">
        <v>71</v>
      </c>
      <c r="R6" s="126" t="s">
        <v>225</v>
      </c>
      <c r="S6" s="139" t="s">
        <v>4</v>
      </c>
      <c r="T6" s="21"/>
      <c r="U6" s="21"/>
      <c r="V6" s="4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+'Beneficiarios por tipo'!B8</f>
        <v>Colmena Golden Cross</v>
      </c>
      <c r="C7" s="23">
        <v>216</v>
      </c>
      <c r="D7" s="23">
        <v>2982</v>
      </c>
      <c r="E7" s="23">
        <v>15077</v>
      </c>
      <c r="F7" s="23">
        <v>20621</v>
      </c>
      <c r="G7" s="23">
        <v>18427</v>
      </c>
      <c r="H7" s="23">
        <v>14696</v>
      </c>
      <c r="I7" s="23">
        <v>12517</v>
      </c>
      <c r="J7" s="23">
        <v>10403</v>
      </c>
      <c r="K7" s="23">
        <v>8003</v>
      </c>
      <c r="L7" s="23">
        <v>5985</v>
      </c>
      <c r="M7" s="23">
        <v>3544</v>
      </c>
      <c r="N7" s="23">
        <v>1836</v>
      </c>
      <c r="O7" s="23">
        <v>1061</v>
      </c>
      <c r="P7" s="23">
        <v>527</v>
      </c>
      <c r="Q7" s="23">
        <v>211</v>
      </c>
      <c r="R7" s="23"/>
      <c r="S7" s="26">
        <f aca="true" t="shared" si="0" ref="S7:S14">SUM(C7:R7)</f>
        <v>116106</v>
      </c>
      <c r="T7" s="21"/>
      <c r="U7" s="21"/>
      <c r="V7" s="5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70</v>
      </c>
      <c r="B8" s="11" t="str">
        <f>+'Beneficiarios por tipo'!B9</f>
        <v>Normédica</v>
      </c>
      <c r="C8" s="23">
        <v>147</v>
      </c>
      <c r="D8" s="23">
        <v>1332</v>
      </c>
      <c r="E8" s="23">
        <v>2442</v>
      </c>
      <c r="F8" s="23">
        <v>3233</v>
      </c>
      <c r="G8" s="23">
        <v>3142</v>
      </c>
      <c r="H8" s="23">
        <v>2890</v>
      </c>
      <c r="I8" s="23">
        <v>2452</v>
      </c>
      <c r="J8" s="23">
        <v>1772</v>
      </c>
      <c r="K8" s="23">
        <v>1071</v>
      </c>
      <c r="L8" s="23">
        <v>522</v>
      </c>
      <c r="M8" s="23">
        <v>190</v>
      </c>
      <c r="N8" s="23">
        <v>79</v>
      </c>
      <c r="O8" s="23">
        <v>33</v>
      </c>
      <c r="P8" s="23">
        <v>17</v>
      </c>
      <c r="Q8" s="23">
        <v>9</v>
      </c>
      <c r="R8" s="23"/>
      <c r="S8" s="26">
        <f t="shared" si="0"/>
        <v>19331</v>
      </c>
      <c r="T8" s="21"/>
      <c r="U8" s="21"/>
      <c r="V8" s="50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78</v>
      </c>
      <c r="B9" s="11" t="str">
        <f>+'Beneficiarios por tipo'!B10</f>
        <v>ING Salud S.A.</v>
      </c>
      <c r="C9" s="23">
        <v>1088</v>
      </c>
      <c r="D9" s="23">
        <v>8758</v>
      </c>
      <c r="E9" s="23">
        <v>20786</v>
      </c>
      <c r="F9" s="23">
        <v>26990</v>
      </c>
      <c r="G9" s="23">
        <v>24997</v>
      </c>
      <c r="H9" s="23">
        <v>21273</v>
      </c>
      <c r="I9" s="23">
        <v>17862</v>
      </c>
      <c r="J9" s="23">
        <v>13714</v>
      </c>
      <c r="K9" s="23">
        <v>10181</v>
      </c>
      <c r="L9" s="23">
        <v>7126</v>
      </c>
      <c r="M9" s="23">
        <v>3373</v>
      </c>
      <c r="N9" s="23">
        <v>1657</v>
      </c>
      <c r="O9" s="23">
        <v>1051</v>
      </c>
      <c r="P9" s="23">
        <v>459</v>
      </c>
      <c r="Q9" s="23">
        <v>182</v>
      </c>
      <c r="R9" s="23"/>
      <c r="S9" s="26">
        <f t="shared" si="0"/>
        <v>159497</v>
      </c>
      <c r="T9" s="21"/>
      <c r="U9" s="21"/>
      <c r="V9" s="5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80</v>
      </c>
      <c r="B10" s="11" t="str">
        <f>+'Beneficiarios por tipo'!B11</f>
        <v>Vida Tres</v>
      </c>
      <c r="C10" s="23">
        <v>100</v>
      </c>
      <c r="D10" s="23">
        <v>937</v>
      </c>
      <c r="E10" s="23">
        <v>4017</v>
      </c>
      <c r="F10" s="23">
        <v>6436</v>
      </c>
      <c r="G10" s="23">
        <v>6864</v>
      </c>
      <c r="H10" s="23">
        <v>5786</v>
      </c>
      <c r="I10" s="23">
        <v>4748</v>
      </c>
      <c r="J10" s="23">
        <v>3689</v>
      </c>
      <c r="K10" s="23">
        <v>2845</v>
      </c>
      <c r="L10" s="23">
        <v>2312</v>
      </c>
      <c r="M10" s="23">
        <v>1367</v>
      </c>
      <c r="N10" s="23">
        <v>841</v>
      </c>
      <c r="O10" s="23">
        <v>578</v>
      </c>
      <c r="P10" s="23">
        <v>242</v>
      </c>
      <c r="Q10" s="23">
        <v>99</v>
      </c>
      <c r="R10" s="23"/>
      <c r="S10" s="26">
        <f t="shared" si="0"/>
        <v>40861</v>
      </c>
      <c r="T10" s="21"/>
      <c r="U10" s="21"/>
      <c r="V10" s="50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81</v>
      </c>
      <c r="B11" s="11" t="str">
        <f>+'Beneficiarios por tipo'!B12</f>
        <v>Ferrosalud</v>
      </c>
      <c r="C11" s="23">
        <v>101</v>
      </c>
      <c r="D11" s="23">
        <v>683</v>
      </c>
      <c r="E11" s="23">
        <v>888</v>
      </c>
      <c r="F11" s="23">
        <v>972</v>
      </c>
      <c r="G11" s="23">
        <v>996</v>
      </c>
      <c r="H11" s="23">
        <v>1014</v>
      </c>
      <c r="I11" s="23">
        <v>862</v>
      </c>
      <c r="J11" s="23">
        <v>604</v>
      </c>
      <c r="K11" s="23">
        <v>616</v>
      </c>
      <c r="L11" s="23">
        <v>494</v>
      </c>
      <c r="M11" s="23">
        <v>260</v>
      </c>
      <c r="N11" s="23">
        <v>134</v>
      </c>
      <c r="O11" s="23">
        <v>54</v>
      </c>
      <c r="P11" s="23">
        <v>6</v>
      </c>
      <c r="Q11" s="23">
        <v>3</v>
      </c>
      <c r="R11" s="23"/>
      <c r="S11" s="26">
        <f>SUM(C11:R11)</f>
        <v>7687</v>
      </c>
      <c r="T11" s="21"/>
      <c r="U11" s="21"/>
      <c r="V11" s="5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88</v>
      </c>
      <c r="B12" s="11" t="str">
        <f>+'Beneficiarios por tipo'!B13</f>
        <v>Mas Vida</v>
      </c>
      <c r="C12" s="23">
        <v>258</v>
      </c>
      <c r="D12" s="23">
        <v>2230</v>
      </c>
      <c r="E12" s="23">
        <v>10289</v>
      </c>
      <c r="F12" s="23">
        <v>15300</v>
      </c>
      <c r="G12" s="23">
        <v>14316</v>
      </c>
      <c r="H12" s="23">
        <v>11828</v>
      </c>
      <c r="I12" s="23">
        <v>8746</v>
      </c>
      <c r="J12" s="23">
        <v>6007</v>
      </c>
      <c r="K12" s="23">
        <v>3401</v>
      </c>
      <c r="L12" s="23">
        <v>1450</v>
      </c>
      <c r="M12" s="23">
        <v>779</v>
      </c>
      <c r="N12" s="23">
        <v>368</v>
      </c>
      <c r="O12" s="23">
        <v>240</v>
      </c>
      <c r="P12" s="23">
        <v>138</v>
      </c>
      <c r="Q12" s="23">
        <v>59</v>
      </c>
      <c r="R12" s="23"/>
      <c r="S12" s="26">
        <f t="shared" si="0"/>
        <v>75409</v>
      </c>
      <c r="T12" s="21"/>
      <c r="U12" s="21"/>
      <c r="V12" s="5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99</v>
      </c>
      <c r="B13" s="11" t="str">
        <f>+'Beneficiarios por tipo'!B14</f>
        <v>Isapre Banmédica</v>
      </c>
      <c r="C13" s="23">
        <v>2811</v>
      </c>
      <c r="D13" s="23">
        <v>20346</v>
      </c>
      <c r="E13" s="23">
        <v>30587</v>
      </c>
      <c r="F13" s="23">
        <v>31410</v>
      </c>
      <c r="G13" s="23">
        <v>28578</v>
      </c>
      <c r="H13" s="23">
        <v>25780</v>
      </c>
      <c r="I13" s="23">
        <v>21014</v>
      </c>
      <c r="J13" s="23">
        <v>15796</v>
      </c>
      <c r="K13" s="23">
        <v>11351</v>
      </c>
      <c r="L13" s="23">
        <v>8363</v>
      </c>
      <c r="M13" s="23">
        <v>4508</v>
      </c>
      <c r="N13" s="23">
        <v>2404</v>
      </c>
      <c r="O13" s="23">
        <v>1725</v>
      </c>
      <c r="P13" s="23">
        <v>933</v>
      </c>
      <c r="Q13" s="23">
        <v>491</v>
      </c>
      <c r="R13" s="23"/>
      <c r="S13" s="26">
        <f t="shared" si="0"/>
        <v>206097</v>
      </c>
      <c r="T13" s="21"/>
      <c r="U13" s="21"/>
      <c r="V13" s="5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107</v>
      </c>
      <c r="B14" s="11" t="str">
        <f>+'Beneficiarios por tipo'!B15</f>
        <v>Consalud S.A.</v>
      </c>
      <c r="C14" s="23">
        <v>4107</v>
      </c>
      <c r="D14" s="23">
        <v>23030</v>
      </c>
      <c r="E14" s="23">
        <v>30614</v>
      </c>
      <c r="F14" s="23">
        <v>31210</v>
      </c>
      <c r="G14" s="23">
        <v>29371</v>
      </c>
      <c r="H14" s="23">
        <v>28754</v>
      </c>
      <c r="I14" s="23">
        <v>25893</v>
      </c>
      <c r="J14" s="23">
        <v>19877</v>
      </c>
      <c r="K14" s="23">
        <v>14760</v>
      </c>
      <c r="L14" s="23">
        <v>9240</v>
      </c>
      <c r="M14" s="23">
        <v>4531</v>
      </c>
      <c r="N14" s="23">
        <v>2852</v>
      </c>
      <c r="O14" s="23">
        <v>1842</v>
      </c>
      <c r="P14" s="23">
        <v>706</v>
      </c>
      <c r="Q14" s="23">
        <v>359</v>
      </c>
      <c r="R14" s="23"/>
      <c r="S14" s="26">
        <f t="shared" si="0"/>
        <v>227146</v>
      </c>
      <c r="T14" s="21"/>
      <c r="U14" s="21"/>
      <c r="V14" s="5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2:256" ht="11.25">
      <c r="B16" s="11" t="s">
        <v>46</v>
      </c>
      <c r="C16" s="26">
        <f aca="true" t="shared" si="1" ref="C16:S16">SUM(C7:C15)</f>
        <v>8828</v>
      </c>
      <c r="D16" s="26">
        <f t="shared" si="1"/>
        <v>60298</v>
      </c>
      <c r="E16" s="26">
        <f t="shared" si="1"/>
        <v>114700</v>
      </c>
      <c r="F16" s="26">
        <f t="shared" si="1"/>
        <v>136172</v>
      </c>
      <c r="G16" s="26">
        <f t="shared" si="1"/>
        <v>126691</v>
      </c>
      <c r="H16" s="26">
        <f t="shared" si="1"/>
        <v>112021</v>
      </c>
      <c r="I16" s="26">
        <f t="shared" si="1"/>
        <v>94094</v>
      </c>
      <c r="J16" s="26">
        <f t="shared" si="1"/>
        <v>71862</v>
      </c>
      <c r="K16" s="26">
        <f t="shared" si="1"/>
        <v>52228</v>
      </c>
      <c r="L16" s="26">
        <f t="shared" si="1"/>
        <v>35492</v>
      </c>
      <c r="M16" s="26">
        <f t="shared" si="1"/>
        <v>18552</v>
      </c>
      <c r="N16" s="26">
        <f t="shared" si="1"/>
        <v>10171</v>
      </c>
      <c r="O16" s="26">
        <f t="shared" si="1"/>
        <v>6584</v>
      </c>
      <c r="P16" s="26">
        <f t="shared" si="1"/>
        <v>3028</v>
      </c>
      <c r="Q16" s="26">
        <f t="shared" si="1"/>
        <v>1413</v>
      </c>
      <c r="R16" s="26">
        <f t="shared" si="1"/>
        <v>0</v>
      </c>
      <c r="S16" s="26">
        <f t="shared" si="1"/>
        <v>852134</v>
      </c>
      <c r="T16" s="21"/>
      <c r="U16" s="21"/>
      <c r="V16" s="5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62</v>
      </c>
      <c r="B18" s="11" t="str">
        <f>+'Beneficiarios por tipo'!B19</f>
        <v>San Lorenzo</v>
      </c>
      <c r="C18" s="23">
        <v>1</v>
      </c>
      <c r="D18" s="23">
        <v>7</v>
      </c>
      <c r="E18" s="23">
        <v>53</v>
      </c>
      <c r="F18" s="23">
        <v>126</v>
      </c>
      <c r="G18" s="23">
        <v>130</v>
      </c>
      <c r="H18" s="23">
        <v>135</v>
      </c>
      <c r="I18" s="23">
        <v>307</v>
      </c>
      <c r="J18" s="23">
        <v>407</v>
      </c>
      <c r="K18" s="23">
        <v>360</v>
      </c>
      <c r="L18" s="23">
        <v>145</v>
      </c>
      <c r="M18" s="23">
        <v>39</v>
      </c>
      <c r="N18" s="23">
        <v>11</v>
      </c>
      <c r="O18" s="23">
        <v>8</v>
      </c>
      <c r="P18" s="23">
        <v>1</v>
      </c>
      <c r="Q18" s="23"/>
      <c r="R18" s="23"/>
      <c r="S18" s="26">
        <f aca="true" t="shared" si="2" ref="S18:S23">SUM(C18:R18)</f>
        <v>1730</v>
      </c>
      <c r="T18" s="21"/>
      <c r="U18" s="21"/>
      <c r="V18" s="5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63</v>
      </c>
      <c r="B19" s="11" t="str">
        <f>+'Beneficiarios por tipo'!B20</f>
        <v>Fusat Ltda.</v>
      </c>
      <c r="C19" s="23">
        <v>272</v>
      </c>
      <c r="D19" s="23">
        <v>239</v>
      </c>
      <c r="E19" s="23">
        <v>723</v>
      </c>
      <c r="F19" s="23">
        <v>1068</v>
      </c>
      <c r="G19" s="23">
        <v>981</v>
      </c>
      <c r="H19" s="23">
        <v>1091</v>
      </c>
      <c r="I19" s="23">
        <v>1006</v>
      </c>
      <c r="J19" s="23">
        <v>1478</v>
      </c>
      <c r="K19" s="23">
        <v>1857</v>
      </c>
      <c r="L19" s="23">
        <v>1543</v>
      </c>
      <c r="M19" s="23">
        <v>898</v>
      </c>
      <c r="N19" s="23">
        <v>389</v>
      </c>
      <c r="O19" s="23">
        <v>157</v>
      </c>
      <c r="P19" s="23">
        <v>47</v>
      </c>
      <c r="Q19" s="23">
        <v>10</v>
      </c>
      <c r="R19" s="23"/>
      <c r="S19" s="26">
        <f t="shared" si="2"/>
        <v>11759</v>
      </c>
      <c r="T19" s="21"/>
      <c r="U19" s="21"/>
      <c r="V19" s="5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65</v>
      </c>
      <c r="B20" s="11" t="str">
        <f>+'Beneficiarios por tipo'!B21</f>
        <v>Chuquicamata</v>
      </c>
      <c r="C20" s="23">
        <v>235</v>
      </c>
      <c r="D20" s="23">
        <v>60</v>
      </c>
      <c r="E20" s="23">
        <v>463</v>
      </c>
      <c r="F20" s="23">
        <v>636</v>
      </c>
      <c r="G20" s="23">
        <v>826</v>
      </c>
      <c r="H20" s="23">
        <v>1493</v>
      </c>
      <c r="I20" s="23">
        <v>1652</v>
      </c>
      <c r="J20" s="23">
        <v>1613</v>
      </c>
      <c r="K20" s="23">
        <v>1452</v>
      </c>
      <c r="L20" s="23">
        <v>940</v>
      </c>
      <c r="M20" s="23">
        <v>336</v>
      </c>
      <c r="N20" s="23">
        <v>81</v>
      </c>
      <c r="O20" s="23">
        <v>29</v>
      </c>
      <c r="P20" s="23">
        <v>14</v>
      </c>
      <c r="Q20" s="23">
        <v>2</v>
      </c>
      <c r="R20" s="23"/>
      <c r="S20" s="26">
        <f t="shared" si="2"/>
        <v>9832</v>
      </c>
      <c r="T20" s="21"/>
      <c r="U20" s="21"/>
      <c r="V20" s="5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68</v>
      </c>
      <c r="B21" s="11" t="str">
        <f>+'Beneficiarios por tipo'!B22</f>
        <v>Río Blanco</v>
      </c>
      <c r="C21" s="23">
        <v>1</v>
      </c>
      <c r="D21" s="23">
        <v>4</v>
      </c>
      <c r="E21" s="23">
        <v>53</v>
      </c>
      <c r="F21" s="23">
        <v>181</v>
      </c>
      <c r="G21" s="23">
        <v>186</v>
      </c>
      <c r="H21" s="23">
        <v>217</v>
      </c>
      <c r="I21" s="23">
        <v>175</v>
      </c>
      <c r="J21" s="23">
        <v>235</v>
      </c>
      <c r="K21" s="23">
        <v>276</v>
      </c>
      <c r="L21" s="23">
        <v>232</v>
      </c>
      <c r="M21" s="23">
        <v>74</v>
      </c>
      <c r="N21" s="23">
        <v>21</v>
      </c>
      <c r="O21" s="23">
        <v>9</v>
      </c>
      <c r="P21" s="23">
        <v>2</v>
      </c>
      <c r="Q21" s="23">
        <v>2</v>
      </c>
      <c r="R21" s="23"/>
      <c r="S21" s="26">
        <f t="shared" si="2"/>
        <v>1668</v>
      </c>
      <c r="T21" s="21"/>
      <c r="U21" s="21"/>
      <c r="V21" s="5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76</v>
      </c>
      <c r="B22" s="11" t="str">
        <f>+'Beneficiarios por tipo'!B23</f>
        <v>Isapre Fundación</v>
      </c>
      <c r="C22" s="23">
        <v>7</v>
      </c>
      <c r="D22" s="23">
        <v>70</v>
      </c>
      <c r="E22" s="23">
        <v>301</v>
      </c>
      <c r="F22" s="23">
        <v>368</v>
      </c>
      <c r="G22" s="23">
        <v>538</v>
      </c>
      <c r="H22" s="23">
        <v>595</v>
      </c>
      <c r="I22" s="23">
        <v>548</v>
      </c>
      <c r="J22" s="23">
        <v>531</v>
      </c>
      <c r="K22" s="23">
        <v>842</v>
      </c>
      <c r="L22" s="23">
        <v>1119</v>
      </c>
      <c r="M22" s="23">
        <v>641</v>
      </c>
      <c r="N22" s="23">
        <v>431</v>
      </c>
      <c r="O22" s="23">
        <v>461</v>
      </c>
      <c r="P22" s="23">
        <v>385</v>
      </c>
      <c r="Q22" s="23">
        <v>307</v>
      </c>
      <c r="R22" s="23"/>
      <c r="S22" s="26">
        <f t="shared" si="2"/>
        <v>7144</v>
      </c>
      <c r="T22" s="21"/>
      <c r="U22" s="21"/>
      <c r="V22" s="5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94</v>
      </c>
      <c r="B23" s="11" t="str">
        <f>+'Beneficiarios por tipo'!B24</f>
        <v>Cruz del Norte</v>
      </c>
      <c r="C23" s="23">
        <v>1</v>
      </c>
      <c r="D23" s="23">
        <v>27</v>
      </c>
      <c r="E23" s="23">
        <v>76</v>
      </c>
      <c r="F23" s="23">
        <v>155</v>
      </c>
      <c r="G23" s="23">
        <v>147</v>
      </c>
      <c r="H23" s="23">
        <v>208</v>
      </c>
      <c r="I23" s="23">
        <v>229</v>
      </c>
      <c r="J23" s="23">
        <v>211</v>
      </c>
      <c r="K23" s="23">
        <v>139</v>
      </c>
      <c r="L23" s="23">
        <v>83</v>
      </c>
      <c r="M23" s="23">
        <v>20</v>
      </c>
      <c r="N23" s="23">
        <v>9</v>
      </c>
      <c r="O23" s="23">
        <v>2</v>
      </c>
      <c r="P23" s="23">
        <v>1</v>
      </c>
      <c r="Q23" s="23"/>
      <c r="R23" s="23"/>
      <c r="S23" s="26">
        <f t="shared" si="2"/>
        <v>1308</v>
      </c>
      <c r="T23" s="21"/>
      <c r="U23" s="21"/>
      <c r="V23" s="5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/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11"/>
      <c r="B25" s="11" t="s">
        <v>52</v>
      </c>
      <c r="C25" s="26">
        <f aca="true" t="shared" si="3" ref="C25:S25">SUM(C18:C23)</f>
        <v>517</v>
      </c>
      <c r="D25" s="26">
        <f t="shared" si="3"/>
        <v>407</v>
      </c>
      <c r="E25" s="26">
        <f t="shared" si="3"/>
        <v>1669</v>
      </c>
      <c r="F25" s="26">
        <f t="shared" si="3"/>
        <v>2534</v>
      </c>
      <c r="G25" s="26">
        <f t="shared" si="3"/>
        <v>2808</v>
      </c>
      <c r="H25" s="26">
        <f t="shared" si="3"/>
        <v>3739</v>
      </c>
      <c r="I25" s="26">
        <f t="shared" si="3"/>
        <v>3917</v>
      </c>
      <c r="J25" s="26">
        <f t="shared" si="3"/>
        <v>4475</v>
      </c>
      <c r="K25" s="26">
        <f t="shared" si="3"/>
        <v>4926</v>
      </c>
      <c r="L25" s="26">
        <f t="shared" si="3"/>
        <v>4062</v>
      </c>
      <c r="M25" s="26">
        <f t="shared" si="3"/>
        <v>2008</v>
      </c>
      <c r="N25" s="26">
        <f t="shared" si="3"/>
        <v>942</v>
      </c>
      <c r="O25" s="26">
        <f t="shared" si="3"/>
        <v>666</v>
      </c>
      <c r="P25" s="26">
        <f t="shared" si="3"/>
        <v>450</v>
      </c>
      <c r="Q25" s="26">
        <f t="shared" si="3"/>
        <v>321</v>
      </c>
      <c r="R25" s="26">
        <f t="shared" si="3"/>
        <v>0</v>
      </c>
      <c r="S25" s="26">
        <f t="shared" si="3"/>
        <v>33441</v>
      </c>
      <c r="T25" s="21"/>
      <c r="U25" s="21"/>
      <c r="V25" s="50">
        <f>+S25/'Cartera total por edad'!S25</f>
        <v>0.7287049748316663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15"/>
      <c r="B27" s="15" t="s">
        <v>53</v>
      </c>
      <c r="C27" s="26">
        <f aca="true" t="shared" si="4" ref="C27:S27">C16+C25</f>
        <v>9345</v>
      </c>
      <c r="D27" s="26">
        <f t="shared" si="4"/>
        <v>60705</v>
      </c>
      <c r="E27" s="26">
        <f t="shared" si="4"/>
        <v>116369</v>
      </c>
      <c r="F27" s="26">
        <f t="shared" si="4"/>
        <v>138706</v>
      </c>
      <c r="G27" s="26">
        <f t="shared" si="4"/>
        <v>129499</v>
      </c>
      <c r="H27" s="26">
        <f t="shared" si="4"/>
        <v>115760</v>
      </c>
      <c r="I27" s="26">
        <f t="shared" si="4"/>
        <v>98011</v>
      </c>
      <c r="J27" s="26">
        <f t="shared" si="4"/>
        <v>76337</v>
      </c>
      <c r="K27" s="26">
        <f t="shared" si="4"/>
        <v>57154</v>
      </c>
      <c r="L27" s="26">
        <f t="shared" si="4"/>
        <v>39554</v>
      </c>
      <c r="M27" s="26">
        <f t="shared" si="4"/>
        <v>20560</v>
      </c>
      <c r="N27" s="26">
        <f t="shared" si="4"/>
        <v>11113</v>
      </c>
      <c r="O27" s="26">
        <f t="shared" si="4"/>
        <v>7250</v>
      </c>
      <c r="P27" s="26">
        <f t="shared" si="4"/>
        <v>3478</v>
      </c>
      <c r="Q27" s="26">
        <f t="shared" si="4"/>
        <v>1734</v>
      </c>
      <c r="R27" s="26">
        <f t="shared" si="4"/>
        <v>0</v>
      </c>
      <c r="S27" s="26">
        <f t="shared" si="4"/>
        <v>885575</v>
      </c>
      <c r="T27" s="21"/>
      <c r="U27" s="21"/>
      <c r="V27" s="50">
        <f>+S27/'Cartera total por edad'!S27</f>
        <v>0.6516631271588422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4"/>
      <c r="B28" s="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2" thickBot="1">
      <c r="A29" s="27"/>
      <c r="B29" s="27" t="s">
        <v>54</v>
      </c>
      <c r="C29" s="51">
        <f aca="true" t="shared" si="5" ref="C29:R29">(C27/$S27)</f>
        <v>0.010552465911978094</v>
      </c>
      <c r="D29" s="51">
        <f t="shared" si="5"/>
        <v>0.06854868305902945</v>
      </c>
      <c r="E29" s="51">
        <f t="shared" si="5"/>
        <v>0.13140501933771842</v>
      </c>
      <c r="F29" s="51">
        <f t="shared" si="5"/>
        <v>0.15662817943144286</v>
      </c>
      <c r="G29" s="51">
        <f t="shared" si="5"/>
        <v>0.14623154447675238</v>
      </c>
      <c r="H29" s="51">
        <f t="shared" si="5"/>
        <v>0.13071733054794907</v>
      </c>
      <c r="I29" s="51">
        <f t="shared" si="5"/>
        <v>0.11067498517912092</v>
      </c>
      <c r="J29" s="51">
        <f t="shared" si="5"/>
        <v>0.0862004912062784</v>
      </c>
      <c r="K29" s="51">
        <f t="shared" si="5"/>
        <v>0.06453885893346131</v>
      </c>
      <c r="L29" s="51">
        <f t="shared" si="5"/>
        <v>0.04466476583011038</v>
      </c>
      <c r="M29" s="51">
        <f t="shared" si="5"/>
        <v>0.02321655421618722</v>
      </c>
      <c r="N29" s="51">
        <f t="shared" si="5"/>
        <v>0.012548908900996528</v>
      </c>
      <c r="O29" s="51">
        <f t="shared" si="5"/>
        <v>0.008186771306778083</v>
      </c>
      <c r="P29" s="51">
        <f t="shared" si="5"/>
        <v>0.003927391807582644</v>
      </c>
      <c r="Q29" s="51">
        <f t="shared" si="5"/>
        <v>0.001958049854614234</v>
      </c>
      <c r="R29" s="51">
        <f t="shared" si="5"/>
        <v>0</v>
      </c>
      <c r="S29" s="51">
        <f>SUM(C29:Q29)</f>
        <v>0.9999999999999999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+'Beneficiarios por tipo'!B31</f>
        <v>Fuente: Superintendencia de Salud, Archivo Maestro de Beneficiarios.</v>
      </c>
      <c r="C30" s="13"/>
      <c r="D30" s="13"/>
      <c r="E30" s="50"/>
      <c r="F30" s="13"/>
      <c r="G30" s="13"/>
      <c r="H30" s="13"/>
      <c r="I30" s="13"/>
      <c r="J30" s="13"/>
      <c r="K30" s="53"/>
      <c r="L30" s="107"/>
      <c r="M30" s="53" t="s">
        <v>1</v>
      </c>
      <c r="N30" s="53" t="s">
        <v>1</v>
      </c>
      <c r="O30" s="13"/>
      <c r="P30" s="13"/>
      <c r="Q30" s="53" t="s">
        <v>1</v>
      </c>
      <c r="R30" s="53"/>
      <c r="S30" s="53" t="s">
        <v>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2:256" ht="11.25">
      <c r="B31" s="21" t="s">
        <v>228</v>
      </c>
      <c r="C31" s="13"/>
      <c r="D31" s="13"/>
      <c r="E31" s="13"/>
      <c r="F31" s="13"/>
      <c r="G31" s="13"/>
      <c r="H31" s="13"/>
      <c r="I31" s="13"/>
      <c r="J31" s="13"/>
      <c r="K31" s="53" t="s">
        <v>1</v>
      </c>
      <c r="L31" s="53" t="s">
        <v>1</v>
      </c>
      <c r="M31" s="53" t="s">
        <v>1</v>
      </c>
      <c r="N31" s="53" t="s">
        <v>1</v>
      </c>
      <c r="O31" s="13"/>
      <c r="P31" s="13"/>
      <c r="Q31" s="53" t="s">
        <v>1</v>
      </c>
      <c r="R31" s="53"/>
      <c r="S31" s="53" t="s">
        <v>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3:256" ht="11.25">
      <c r="C32" s="13"/>
      <c r="D32" s="13"/>
      <c r="E32" s="13"/>
      <c r="F32" s="13"/>
      <c r="G32" s="13"/>
      <c r="H32" s="13"/>
      <c r="I32" s="13"/>
      <c r="J32" s="13"/>
      <c r="K32" s="53"/>
      <c r="L32" s="53"/>
      <c r="M32" s="53"/>
      <c r="N32" s="53"/>
      <c r="O32" s="13"/>
      <c r="P32" s="13"/>
      <c r="Q32" s="53"/>
      <c r="R32" s="53"/>
      <c r="S32" s="5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150" t="s">
        <v>234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1" t="s">
        <v>72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256" ht="13.5">
      <c r="B35" s="151" t="s">
        <v>259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2" thickBot="1">
      <c r="A36" s="4"/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12" t="s">
        <v>1</v>
      </c>
      <c r="B37" s="112" t="s">
        <v>1</v>
      </c>
      <c r="C37" s="160" t="s">
        <v>56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38"/>
      <c r="S37" s="138"/>
      <c r="T37" s="21"/>
      <c r="U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120" t="s">
        <v>39</v>
      </c>
      <c r="B38" s="120" t="s">
        <v>40</v>
      </c>
      <c r="C38" s="125" t="s">
        <v>57</v>
      </c>
      <c r="D38" s="125" t="s">
        <v>58</v>
      </c>
      <c r="E38" s="125" t="s">
        <v>59</v>
      </c>
      <c r="F38" s="125" t="s">
        <v>60</v>
      </c>
      <c r="G38" s="125" t="s">
        <v>61</v>
      </c>
      <c r="H38" s="125" t="s">
        <v>62</v>
      </c>
      <c r="I38" s="125" t="s">
        <v>63</v>
      </c>
      <c r="J38" s="125" t="s">
        <v>64</v>
      </c>
      <c r="K38" s="125" t="s">
        <v>65</v>
      </c>
      <c r="L38" s="125" t="s">
        <v>66</v>
      </c>
      <c r="M38" s="125" t="s">
        <v>67</v>
      </c>
      <c r="N38" s="125" t="s">
        <v>68</v>
      </c>
      <c r="O38" s="125" t="s">
        <v>69</v>
      </c>
      <c r="P38" s="125" t="s">
        <v>70</v>
      </c>
      <c r="Q38" s="126" t="s">
        <v>71</v>
      </c>
      <c r="R38" s="126" t="s">
        <v>225</v>
      </c>
      <c r="S38" s="139" t="s">
        <v>4</v>
      </c>
      <c r="T38" s="21"/>
      <c r="U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67</v>
      </c>
      <c r="B39" s="11" t="str">
        <f aca="true" t="shared" si="6" ref="B39:B46">+B7</f>
        <v>Colmena Golden Cross</v>
      </c>
      <c r="C39" s="23">
        <v>66939</v>
      </c>
      <c r="D39" s="23">
        <v>12066</v>
      </c>
      <c r="E39" s="23">
        <v>4780</v>
      </c>
      <c r="F39" s="23">
        <v>1304</v>
      </c>
      <c r="G39" s="23">
        <v>529</v>
      </c>
      <c r="H39" s="23">
        <v>341</v>
      </c>
      <c r="I39" s="23">
        <v>281</v>
      </c>
      <c r="J39" s="23">
        <v>284</v>
      </c>
      <c r="K39" s="23">
        <v>250</v>
      </c>
      <c r="L39" s="23">
        <v>195</v>
      </c>
      <c r="M39" s="23">
        <v>96</v>
      </c>
      <c r="N39" s="23">
        <v>83</v>
      </c>
      <c r="O39" s="23">
        <v>59</v>
      </c>
      <c r="P39" s="23">
        <v>36</v>
      </c>
      <c r="Q39" s="23">
        <v>17</v>
      </c>
      <c r="R39" s="23"/>
      <c r="S39" s="26">
        <f aca="true" t="shared" si="7" ref="S39:S46">SUM(C39:R39)</f>
        <v>87260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70</v>
      </c>
      <c r="B40" s="11" t="str">
        <f t="shared" si="6"/>
        <v>Normédica</v>
      </c>
      <c r="C40" s="23">
        <v>12552</v>
      </c>
      <c r="D40" s="23">
        <v>1644</v>
      </c>
      <c r="E40" s="23">
        <v>331</v>
      </c>
      <c r="F40" s="23">
        <v>43</v>
      </c>
      <c r="G40" s="23">
        <v>13</v>
      </c>
      <c r="H40" s="23">
        <v>11</v>
      </c>
      <c r="I40" s="23">
        <v>8</v>
      </c>
      <c r="J40" s="23">
        <v>9</v>
      </c>
      <c r="K40" s="23">
        <v>5</v>
      </c>
      <c r="L40" s="23">
        <v>5</v>
      </c>
      <c r="M40" s="23">
        <v>2</v>
      </c>
      <c r="N40" s="23"/>
      <c r="O40" s="23">
        <v>2</v>
      </c>
      <c r="P40" s="23">
        <v>3</v>
      </c>
      <c r="Q40" s="23"/>
      <c r="R40" s="23"/>
      <c r="S40" s="26">
        <f t="shared" si="7"/>
        <v>14628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78</v>
      </c>
      <c r="B41" s="11" t="str">
        <f t="shared" si="6"/>
        <v>ING Salud S.A.</v>
      </c>
      <c r="C41" s="23">
        <v>83391</v>
      </c>
      <c r="D41" s="23">
        <v>13441</v>
      </c>
      <c r="E41" s="23">
        <v>5260</v>
      </c>
      <c r="F41" s="23">
        <v>1370</v>
      </c>
      <c r="G41" s="23">
        <v>685</v>
      </c>
      <c r="H41" s="23">
        <v>566</v>
      </c>
      <c r="I41" s="23">
        <v>589</v>
      </c>
      <c r="J41" s="23">
        <v>596</v>
      </c>
      <c r="K41" s="23">
        <v>480</v>
      </c>
      <c r="L41" s="23">
        <v>368</v>
      </c>
      <c r="M41" s="23">
        <v>170</v>
      </c>
      <c r="N41" s="23">
        <v>77</v>
      </c>
      <c r="O41" s="23">
        <v>60</v>
      </c>
      <c r="P41" s="23">
        <v>38</v>
      </c>
      <c r="Q41" s="23">
        <v>27</v>
      </c>
      <c r="R41" s="23"/>
      <c r="S41" s="26">
        <f t="shared" si="7"/>
        <v>107118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80</v>
      </c>
      <c r="B42" s="11" t="str">
        <f t="shared" si="6"/>
        <v>Vida Tres</v>
      </c>
      <c r="C42" s="23">
        <v>22529</v>
      </c>
      <c r="D42" s="23">
        <v>3793</v>
      </c>
      <c r="E42" s="23">
        <v>1536</v>
      </c>
      <c r="F42" s="23">
        <v>326</v>
      </c>
      <c r="G42" s="23">
        <v>139</v>
      </c>
      <c r="H42" s="23">
        <v>115</v>
      </c>
      <c r="I42" s="23">
        <v>103</v>
      </c>
      <c r="J42" s="23">
        <v>108</v>
      </c>
      <c r="K42" s="23">
        <v>100</v>
      </c>
      <c r="L42" s="23">
        <v>85</v>
      </c>
      <c r="M42" s="23">
        <v>58</v>
      </c>
      <c r="N42" s="23">
        <v>61</v>
      </c>
      <c r="O42" s="23">
        <v>45</v>
      </c>
      <c r="P42" s="23">
        <v>33</v>
      </c>
      <c r="Q42" s="23">
        <v>24</v>
      </c>
      <c r="R42" s="23"/>
      <c r="S42" s="26">
        <f t="shared" si="7"/>
        <v>29055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81</v>
      </c>
      <c r="B43" s="11" t="str">
        <f t="shared" si="6"/>
        <v>Ferrosalud</v>
      </c>
      <c r="C43" s="23">
        <v>3836</v>
      </c>
      <c r="D43" s="23">
        <v>512</v>
      </c>
      <c r="E43" s="23">
        <v>127</v>
      </c>
      <c r="F43" s="23">
        <v>29</v>
      </c>
      <c r="G43" s="23">
        <v>23</v>
      </c>
      <c r="H43" s="23">
        <v>25</v>
      </c>
      <c r="I43" s="23">
        <v>23</v>
      </c>
      <c r="J43" s="23">
        <v>18</v>
      </c>
      <c r="K43" s="23">
        <v>20</v>
      </c>
      <c r="L43" s="23">
        <v>3</v>
      </c>
      <c r="M43" s="23"/>
      <c r="N43" s="23"/>
      <c r="O43" s="23"/>
      <c r="P43" s="23"/>
      <c r="Q43" s="23"/>
      <c r="R43" s="23"/>
      <c r="S43" s="26">
        <f>SUM(C43:R43)</f>
        <v>4616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88</v>
      </c>
      <c r="B44" s="11" t="str">
        <f t="shared" si="6"/>
        <v>Mas Vida</v>
      </c>
      <c r="C44" s="23">
        <v>46405</v>
      </c>
      <c r="D44" s="23">
        <v>5946</v>
      </c>
      <c r="E44" s="23">
        <v>1687</v>
      </c>
      <c r="F44" s="23">
        <v>209</v>
      </c>
      <c r="G44" s="23">
        <v>126</v>
      </c>
      <c r="H44" s="23">
        <v>125</v>
      </c>
      <c r="I44" s="23">
        <v>100</v>
      </c>
      <c r="J44" s="23">
        <v>76</v>
      </c>
      <c r="K44" s="23">
        <v>29</v>
      </c>
      <c r="L44" s="23">
        <v>14</v>
      </c>
      <c r="M44" s="23">
        <v>4</v>
      </c>
      <c r="N44" s="23">
        <v>7</v>
      </c>
      <c r="O44" s="23">
        <v>13</v>
      </c>
      <c r="P44" s="23">
        <v>13</v>
      </c>
      <c r="Q44" s="23">
        <v>8</v>
      </c>
      <c r="R44" s="23"/>
      <c r="S44" s="26">
        <f t="shared" si="7"/>
        <v>54762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>
        <v>99</v>
      </c>
      <c r="B45" s="11" t="str">
        <f t="shared" si="6"/>
        <v>Isapre Banmédica</v>
      </c>
      <c r="C45" s="23">
        <v>97696</v>
      </c>
      <c r="D45" s="23">
        <v>15148</v>
      </c>
      <c r="E45" s="23">
        <v>5457</v>
      </c>
      <c r="F45" s="23">
        <v>1338</v>
      </c>
      <c r="G45" s="23">
        <v>593</v>
      </c>
      <c r="H45" s="23">
        <v>479</v>
      </c>
      <c r="I45" s="23">
        <v>461</v>
      </c>
      <c r="J45" s="23">
        <v>398</v>
      </c>
      <c r="K45" s="23">
        <v>309</v>
      </c>
      <c r="L45" s="23">
        <v>282</v>
      </c>
      <c r="M45" s="23">
        <v>161</v>
      </c>
      <c r="N45" s="23">
        <v>107</v>
      </c>
      <c r="O45" s="23">
        <v>78</v>
      </c>
      <c r="P45" s="23">
        <v>50</v>
      </c>
      <c r="Q45" s="23">
        <v>54</v>
      </c>
      <c r="R45" s="23"/>
      <c r="S45" s="26">
        <f t="shared" si="7"/>
        <v>122611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1.25">
      <c r="A46" s="4">
        <v>107</v>
      </c>
      <c r="B46" s="11" t="str">
        <f t="shared" si="6"/>
        <v>Consalud S.A.</v>
      </c>
      <c r="C46" s="23">
        <v>103513</v>
      </c>
      <c r="D46" s="23">
        <v>18625</v>
      </c>
      <c r="E46" s="23">
        <v>6560</v>
      </c>
      <c r="F46" s="23">
        <v>938</v>
      </c>
      <c r="G46" s="23">
        <v>298</v>
      </c>
      <c r="H46" s="23">
        <v>214</v>
      </c>
      <c r="I46" s="23">
        <v>195</v>
      </c>
      <c r="J46" s="23">
        <v>218</v>
      </c>
      <c r="K46" s="23">
        <v>192</v>
      </c>
      <c r="L46" s="23">
        <v>78</v>
      </c>
      <c r="M46" s="23">
        <v>25</v>
      </c>
      <c r="N46" s="23">
        <v>14</v>
      </c>
      <c r="O46" s="23">
        <v>47</v>
      </c>
      <c r="P46" s="23">
        <v>39</v>
      </c>
      <c r="Q46" s="23">
        <v>38</v>
      </c>
      <c r="R46" s="23"/>
      <c r="S46" s="26">
        <f t="shared" si="7"/>
        <v>130994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2:256" ht="11.25">
      <c r="B48" s="11" t="s">
        <v>46</v>
      </c>
      <c r="C48" s="26">
        <f aca="true" t="shared" si="8" ref="C48:S48">SUM(C39:C47)</f>
        <v>436861</v>
      </c>
      <c r="D48" s="26">
        <f t="shared" si="8"/>
        <v>71175</v>
      </c>
      <c r="E48" s="26">
        <f t="shared" si="8"/>
        <v>25738</v>
      </c>
      <c r="F48" s="26">
        <f t="shared" si="8"/>
        <v>5557</v>
      </c>
      <c r="G48" s="26">
        <f t="shared" si="8"/>
        <v>2406</v>
      </c>
      <c r="H48" s="26">
        <f t="shared" si="8"/>
        <v>1876</v>
      </c>
      <c r="I48" s="26">
        <f t="shared" si="8"/>
        <v>1760</v>
      </c>
      <c r="J48" s="26">
        <f t="shared" si="8"/>
        <v>1707</v>
      </c>
      <c r="K48" s="26">
        <f t="shared" si="8"/>
        <v>1385</v>
      </c>
      <c r="L48" s="26">
        <f t="shared" si="8"/>
        <v>1030</v>
      </c>
      <c r="M48" s="26">
        <f t="shared" si="8"/>
        <v>516</v>
      </c>
      <c r="N48" s="26">
        <f t="shared" si="8"/>
        <v>349</v>
      </c>
      <c r="O48" s="26">
        <f t="shared" si="8"/>
        <v>304</v>
      </c>
      <c r="P48" s="26">
        <f t="shared" si="8"/>
        <v>212</v>
      </c>
      <c r="Q48" s="26">
        <f t="shared" si="8"/>
        <v>168</v>
      </c>
      <c r="R48" s="26">
        <f t="shared" si="8"/>
        <v>0</v>
      </c>
      <c r="S48" s="26">
        <f t="shared" si="8"/>
        <v>551044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/>
      <c r="B49" s="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62</v>
      </c>
      <c r="B50" s="11" t="str">
        <f aca="true" t="shared" si="9" ref="B50:B55">+B18</f>
        <v>San Lorenzo</v>
      </c>
      <c r="C50" s="23">
        <v>948</v>
      </c>
      <c r="D50" s="23">
        <v>311</v>
      </c>
      <c r="E50" s="23">
        <v>11</v>
      </c>
      <c r="F50" s="23">
        <v>5</v>
      </c>
      <c r="G50" s="23">
        <v>2</v>
      </c>
      <c r="H50" s="23"/>
      <c r="I50" s="23"/>
      <c r="J50" s="23"/>
      <c r="K50" s="23"/>
      <c r="L50" s="23"/>
      <c r="M50" s="23">
        <v>3</v>
      </c>
      <c r="N50" s="23">
        <v>1</v>
      </c>
      <c r="O50" s="23">
        <v>3</v>
      </c>
      <c r="P50" s="23">
        <v>3</v>
      </c>
      <c r="Q50" s="23">
        <v>1</v>
      </c>
      <c r="R50" s="23"/>
      <c r="S50" s="26">
        <f aca="true" t="shared" si="10" ref="S50:S55">SUM(C50:R50)</f>
        <v>1288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63</v>
      </c>
      <c r="B51" s="11" t="str">
        <f t="shared" si="9"/>
        <v>Fusat Ltda.</v>
      </c>
      <c r="C51" s="23">
        <v>5468</v>
      </c>
      <c r="D51" s="23">
        <v>1338</v>
      </c>
      <c r="E51" s="23">
        <v>513</v>
      </c>
      <c r="F51" s="23">
        <v>77</v>
      </c>
      <c r="G51" s="23">
        <v>19</v>
      </c>
      <c r="H51" s="23">
        <v>10</v>
      </c>
      <c r="I51" s="23">
        <v>5</v>
      </c>
      <c r="J51" s="23">
        <v>1</v>
      </c>
      <c r="K51" s="23">
        <v>4</v>
      </c>
      <c r="L51" s="23">
        <v>2</v>
      </c>
      <c r="M51" s="23">
        <v>6</v>
      </c>
      <c r="N51" s="23">
        <v>4</v>
      </c>
      <c r="O51" s="23">
        <v>17</v>
      </c>
      <c r="P51" s="23">
        <v>13</v>
      </c>
      <c r="Q51" s="23">
        <v>6</v>
      </c>
      <c r="R51" s="23"/>
      <c r="S51" s="26">
        <f t="shared" si="10"/>
        <v>7483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65</v>
      </c>
      <c r="B52" s="11" t="str">
        <f t="shared" si="9"/>
        <v>Chuquicamata</v>
      </c>
      <c r="C52" s="23">
        <v>6698</v>
      </c>
      <c r="D52" s="23">
        <v>1223</v>
      </c>
      <c r="E52" s="23">
        <v>83</v>
      </c>
      <c r="F52" s="23">
        <v>34</v>
      </c>
      <c r="G52" s="23">
        <v>12</v>
      </c>
      <c r="H52" s="23">
        <v>3</v>
      </c>
      <c r="I52" s="23">
        <v>4</v>
      </c>
      <c r="J52" s="23">
        <v>3</v>
      </c>
      <c r="K52" s="23">
        <v>3</v>
      </c>
      <c r="L52" s="23"/>
      <c r="M52" s="23">
        <v>7</v>
      </c>
      <c r="N52" s="23">
        <v>18</v>
      </c>
      <c r="O52" s="23">
        <v>25</v>
      </c>
      <c r="P52" s="23">
        <v>20</v>
      </c>
      <c r="Q52" s="23">
        <v>19</v>
      </c>
      <c r="R52" s="23"/>
      <c r="S52" s="26">
        <f t="shared" si="10"/>
        <v>8152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68</v>
      </c>
      <c r="B53" s="11" t="str">
        <f t="shared" si="9"/>
        <v>Río Blanco</v>
      </c>
      <c r="C53" s="23">
        <v>1086</v>
      </c>
      <c r="D53" s="23">
        <v>212</v>
      </c>
      <c r="E53" s="23">
        <v>4</v>
      </c>
      <c r="F53" s="23">
        <v>3</v>
      </c>
      <c r="G53" s="23">
        <v>1</v>
      </c>
      <c r="H53" s="23"/>
      <c r="I53" s="23">
        <v>1</v>
      </c>
      <c r="J53" s="23"/>
      <c r="K53" s="23"/>
      <c r="L53" s="23"/>
      <c r="M53" s="23"/>
      <c r="N53" s="23">
        <v>2</v>
      </c>
      <c r="O53" s="23">
        <v>4</v>
      </c>
      <c r="P53" s="23">
        <v>2</v>
      </c>
      <c r="Q53" s="23">
        <v>3</v>
      </c>
      <c r="R53" s="23"/>
      <c r="S53" s="26">
        <f t="shared" si="10"/>
        <v>1318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76</v>
      </c>
      <c r="B54" s="11" t="str">
        <f t="shared" si="9"/>
        <v>Isapre Fundación</v>
      </c>
      <c r="C54" s="23">
        <v>3414</v>
      </c>
      <c r="D54" s="23">
        <v>819</v>
      </c>
      <c r="E54" s="23">
        <v>209</v>
      </c>
      <c r="F54" s="23">
        <v>20</v>
      </c>
      <c r="G54" s="23">
        <v>14</v>
      </c>
      <c r="H54" s="23">
        <v>12</v>
      </c>
      <c r="I54" s="23">
        <v>11</v>
      </c>
      <c r="J54" s="23">
        <v>17</v>
      </c>
      <c r="K54" s="23">
        <v>5</v>
      </c>
      <c r="L54" s="23">
        <v>2</v>
      </c>
      <c r="M54" s="23">
        <v>3</v>
      </c>
      <c r="N54" s="23"/>
      <c r="O54" s="23">
        <v>5</v>
      </c>
      <c r="P54" s="23">
        <v>3</v>
      </c>
      <c r="Q54" s="23">
        <v>6</v>
      </c>
      <c r="R54" s="23"/>
      <c r="S54" s="26">
        <f t="shared" si="10"/>
        <v>4540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94</v>
      </c>
      <c r="B55" s="11" t="str">
        <f t="shared" si="9"/>
        <v>Cruz del Norte</v>
      </c>
      <c r="C55" s="23">
        <v>901</v>
      </c>
      <c r="D55" s="23">
        <v>64</v>
      </c>
      <c r="E55" s="23">
        <v>4</v>
      </c>
      <c r="F55" s="23">
        <v>2</v>
      </c>
      <c r="G55" s="23"/>
      <c r="H55" s="23"/>
      <c r="I55" s="23"/>
      <c r="J55" s="23"/>
      <c r="K55" s="23"/>
      <c r="L55" s="23"/>
      <c r="M55" s="23"/>
      <c r="N55" s="23">
        <v>1</v>
      </c>
      <c r="O55" s="23"/>
      <c r="P55" s="23"/>
      <c r="Q55" s="23"/>
      <c r="R55" s="23"/>
      <c r="S55" s="26">
        <f t="shared" si="10"/>
        <v>972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1"/>
      <c r="B57" s="11" t="s">
        <v>52</v>
      </c>
      <c r="C57" s="26">
        <f aca="true" t="shared" si="11" ref="C57:S57">SUM(C50:C55)</f>
        <v>18515</v>
      </c>
      <c r="D57" s="26">
        <f t="shared" si="11"/>
        <v>3967</v>
      </c>
      <c r="E57" s="26">
        <f t="shared" si="11"/>
        <v>824</v>
      </c>
      <c r="F57" s="26">
        <f t="shared" si="11"/>
        <v>141</v>
      </c>
      <c r="G57" s="26">
        <f t="shared" si="11"/>
        <v>48</v>
      </c>
      <c r="H57" s="26">
        <f t="shared" si="11"/>
        <v>25</v>
      </c>
      <c r="I57" s="26">
        <f t="shared" si="11"/>
        <v>21</v>
      </c>
      <c r="J57" s="26">
        <f t="shared" si="11"/>
        <v>21</v>
      </c>
      <c r="K57" s="26">
        <f t="shared" si="11"/>
        <v>12</v>
      </c>
      <c r="L57" s="26">
        <f t="shared" si="11"/>
        <v>4</v>
      </c>
      <c r="M57" s="26">
        <f t="shared" si="11"/>
        <v>19</v>
      </c>
      <c r="N57" s="26">
        <f t="shared" si="11"/>
        <v>26</v>
      </c>
      <c r="O57" s="26">
        <f t="shared" si="11"/>
        <v>54</v>
      </c>
      <c r="P57" s="26">
        <f t="shared" si="11"/>
        <v>41</v>
      </c>
      <c r="Q57" s="26">
        <f t="shared" si="11"/>
        <v>35</v>
      </c>
      <c r="R57" s="26">
        <f t="shared" si="11"/>
        <v>0</v>
      </c>
      <c r="S57" s="26">
        <f t="shared" si="11"/>
        <v>23753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15"/>
      <c r="B59" s="15" t="s">
        <v>53</v>
      </c>
      <c r="C59" s="26">
        <f aca="true" t="shared" si="12" ref="C59:S59">C48+C57</f>
        <v>455376</v>
      </c>
      <c r="D59" s="26">
        <f t="shared" si="12"/>
        <v>75142</v>
      </c>
      <c r="E59" s="26">
        <f t="shared" si="12"/>
        <v>26562</v>
      </c>
      <c r="F59" s="26">
        <f t="shared" si="12"/>
        <v>5698</v>
      </c>
      <c r="G59" s="26">
        <f t="shared" si="12"/>
        <v>2454</v>
      </c>
      <c r="H59" s="26">
        <f t="shared" si="12"/>
        <v>1901</v>
      </c>
      <c r="I59" s="26">
        <f t="shared" si="12"/>
        <v>1781</v>
      </c>
      <c r="J59" s="26">
        <f t="shared" si="12"/>
        <v>1728</v>
      </c>
      <c r="K59" s="26">
        <f t="shared" si="12"/>
        <v>1397</v>
      </c>
      <c r="L59" s="26">
        <f t="shared" si="12"/>
        <v>1034</v>
      </c>
      <c r="M59" s="26">
        <f t="shared" si="12"/>
        <v>535</v>
      </c>
      <c r="N59" s="26">
        <f t="shared" si="12"/>
        <v>375</v>
      </c>
      <c r="O59" s="26">
        <f t="shared" si="12"/>
        <v>358</v>
      </c>
      <c r="P59" s="26">
        <f t="shared" si="12"/>
        <v>253</v>
      </c>
      <c r="Q59" s="26">
        <f t="shared" si="12"/>
        <v>203</v>
      </c>
      <c r="R59" s="26">
        <f t="shared" si="12"/>
        <v>0</v>
      </c>
      <c r="S59" s="26">
        <f t="shared" si="12"/>
        <v>574797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2" thickBot="1">
      <c r="A61" s="27"/>
      <c r="B61" s="27" t="s">
        <v>54</v>
      </c>
      <c r="C61" s="51">
        <f aca="true" t="shared" si="13" ref="C61:R61">(C59/$S59)</f>
        <v>0.7922379553129192</v>
      </c>
      <c r="D61" s="51">
        <f t="shared" si="13"/>
        <v>0.13072789176004745</v>
      </c>
      <c r="E61" s="51">
        <f t="shared" si="13"/>
        <v>0.0462110971351625</v>
      </c>
      <c r="F61" s="51">
        <f t="shared" si="13"/>
        <v>0.009913064960325124</v>
      </c>
      <c r="G61" s="51">
        <f t="shared" si="13"/>
        <v>0.00426933334725129</v>
      </c>
      <c r="H61" s="51">
        <f t="shared" si="13"/>
        <v>0.0033072545611755105</v>
      </c>
      <c r="I61" s="51">
        <f t="shared" si="13"/>
        <v>0.0030984852043417065</v>
      </c>
      <c r="J61" s="51">
        <f t="shared" si="13"/>
        <v>0.0030062787384067765</v>
      </c>
      <c r="K61" s="51">
        <f t="shared" si="13"/>
        <v>0.002430423262473534</v>
      </c>
      <c r="L61" s="51">
        <f t="shared" si="13"/>
        <v>0.0017988959580512772</v>
      </c>
      <c r="M61" s="51">
        <f t="shared" si="13"/>
        <v>0.0009307633825507092</v>
      </c>
      <c r="N61" s="51">
        <f t="shared" si="13"/>
        <v>0.0006524042401056373</v>
      </c>
      <c r="O61" s="51">
        <f t="shared" si="13"/>
        <v>0.0006228285812208484</v>
      </c>
      <c r="P61" s="51">
        <f t="shared" si="13"/>
        <v>0.00044015539399126996</v>
      </c>
      <c r="Q61" s="51">
        <f t="shared" si="13"/>
        <v>0.000353168161977185</v>
      </c>
      <c r="R61" s="51">
        <f t="shared" si="13"/>
        <v>0</v>
      </c>
      <c r="S61" s="51">
        <f>SUM(C61:Q61)</f>
        <v>1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2:256" ht="11.25">
      <c r="B62" s="11" t="str">
        <f>+B30</f>
        <v>Fuente: Superintendencia de Salud, Archivo Maestro de Beneficiarios.</v>
      </c>
      <c r="C62" s="13"/>
      <c r="D62" s="13"/>
      <c r="E62" s="50"/>
      <c r="F62" s="13"/>
      <c r="G62" s="13"/>
      <c r="H62" s="13"/>
      <c r="I62" s="50"/>
      <c r="J62" s="13"/>
      <c r="K62" s="50"/>
      <c r="L62" s="53" t="s">
        <v>1</v>
      </c>
      <c r="M62" s="53" t="s">
        <v>1</v>
      </c>
      <c r="N62" s="53" t="s">
        <v>1</v>
      </c>
      <c r="O62" s="13"/>
      <c r="P62" s="13"/>
      <c r="Q62" s="53" t="s">
        <v>1</v>
      </c>
      <c r="R62" s="53"/>
      <c r="S62" s="53" t="s">
        <v>1</v>
      </c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2:256" ht="11.25">
      <c r="B63" s="11" t="str">
        <f>+B31</f>
        <v>(*) Son aquellos datos que no presentan información en el campo edad.</v>
      </c>
      <c r="C63" s="13"/>
      <c r="D63" s="13"/>
      <c r="E63" s="13"/>
      <c r="F63" s="13"/>
      <c r="G63" s="13"/>
      <c r="H63" s="13"/>
      <c r="I63" s="13"/>
      <c r="J63" s="13"/>
      <c r="K63" s="53" t="s">
        <v>1</v>
      </c>
      <c r="L63" s="53" t="s">
        <v>1</v>
      </c>
      <c r="M63" s="53" t="s">
        <v>1</v>
      </c>
      <c r="N63" s="53" t="s">
        <v>1</v>
      </c>
      <c r="O63" s="13"/>
      <c r="P63" s="13"/>
      <c r="Q63" s="53" t="s">
        <v>1</v>
      </c>
      <c r="R63" s="53"/>
      <c r="S63" s="53" t="s">
        <v>1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3:256" ht="11.25">
      <c r="C64" s="13"/>
      <c r="D64" s="13"/>
      <c r="E64" s="13"/>
      <c r="F64" s="13"/>
      <c r="G64" s="13"/>
      <c r="H64" s="13"/>
      <c r="I64" s="13"/>
      <c r="J64" s="13"/>
      <c r="K64" s="53"/>
      <c r="L64" s="53"/>
      <c r="M64" s="53"/>
      <c r="N64" s="53"/>
      <c r="O64" s="13"/>
      <c r="P64" s="13"/>
      <c r="Q64" s="53"/>
      <c r="R64" s="53"/>
      <c r="S64" s="53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>
      <c r="A65" s="150" t="s">
        <v>234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2:256" ht="13.5">
      <c r="B66" s="151" t="s">
        <v>73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2:256" ht="13.5">
      <c r="B67" s="151" t="s">
        <v>260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2" thickBot="1">
      <c r="A68" s="21"/>
      <c r="B68" s="2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112" t="s">
        <v>1</v>
      </c>
      <c r="B69" s="112" t="s">
        <v>1</v>
      </c>
      <c r="C69" s="160" t="s">
        <v>56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38"/>
      <c r="S69" s="138"/>
      <c r="T69" s="21"/>
      <c r="U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120" t="s">
        <v>39</v>
      </c>
      <c r="B70" s="120" t="s">
        <v>40</v>
      </c>
      <c r="C70" s="125" t="s">
        <v>57</v>
      </c>
      <c r="D70" s="125" t="s">
        <v>58</v>
      </c>
      <c r="E70" s="125" t="s">
        <v>59</v>
      </c>
      <c r="F70" s="125" t="s">
        <v>60</v>
      </c>
      <c r="G70" s="125" t="s">
        <v>61</v>
      </c>
      <c r="H70" s="125" t="s">
        <v>62</v>
      </c>
      <c r="I70" s="125" t="s">
        <v>63</v>
      </c>
      <c r="J70" s="125" t="s">
        <v>64</v>
      </c>
      <c r="K70" s="125" t="s">
        <v>65</v>
      </c>
      <c r="L70" s="125" t="s">
        <v>66</v>
      </c>
      <c r="M70" s="125" t="s">
        <v>67</v>
      </c>
      <c r="N70" s="125" t="s">
        <v>68</v>
      </c>
      <c r="O70" s="125" t="s">
        <v>69</v>
      </c>
      <c r="P70" s="125" t="s">
        <v>70</v>
      </c>
      <c r="Q70" s="126" t="s">
        <v>71</v>
      </c>
      <c r="R70" s="126" t="s">
        <v>225</v>
      </c>
      <c r="S70" s="139" t="s">
        <v>4</v>
      </c>
      <c r="T70" s="21"/>
      <c r="U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67</v>
      </c>
      <c r="B71" s="11" t="str">
        <f aca="true" t="shared" si="14" ref="B71:B78">+B39</f>
        <v>Colmena Golden Cross</v>
      </c>
      <c r="C71" s="26">
        <f aca="true" t="shared" si="15" ref="C71:R71">C7+C39</f>
        <v>67155</v>
      </c>
      <c r="D71" s="26">
        <f t="shared" si="15"/>
        <v>15048</v>
      </c>
      <c r="E71" s="26">
        <f t="shared" si="15"/>
        <v>19857</v>
      </c>
      <c r="F71" s="26">
        <f t="shared" si="15"/>
        <v>21925</v>
      </c>
      <c r="G71" s="26">
        <f t="shared" si="15"/>
        <v>18956</v>
      </c>
      <c r="H71" s="26">
        <f t="shared" si="15"/>
        <v>15037</v>
      </c>
      <c r="I71" s="26">
        <f t="shared" si="15"/>
        <v>12798</v>
      </c>
      <c r="J71" s="26">
        <f t="shared" si="15"/>
        <v>10687</v>
      </c>
      <c r="K71" s="26">
        <f t="shared" si="15"/>
        <v>8253</v>
      </c>
      <c r="L71" s="26">
        <f t="shared" si="15"/>
        <v>6180</v>
      </c>
      <c r="M71" s="26">
        <f t="shared" si="15"/>
        <v>3640</v>
      </c>
      <c r="N71" s="26">
        <f t="shared" si="15"/>
        <v>1919</v>
      </c>
      <c r="O71" s="26">
        <f t="shared" si="15"/>
        <v>1120</v>
      </c>
      <c r="P71" s="26">
        <f t="shared" si="15"/>
        <v>563</v>
      </c>
      <c r="Q71" s="26">
        <f t="shared" si="15"/>
        <v>228</v>
      </c>
      <c r="R71" s="26">
        <f t="shared" si="15"/>
        <v>0</v>
      </c>
      <c r="S71" s="26">
        <f aca="true" t="shared" si="16" ref="S71:S78">SUM(C71:R71)</f>
        <v>203366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70</v>
      </c>
      <c r="B72" s="11" t="str">
        <f t="shared" si="14"/>
        <v>Normédica</v>
      </c>
      <c r="C72" s="26">
        <f aca="true" t="shared" si="17" ref="C72:R72">C8+C40</f>
        <v>12699</v>
      </c>
      <c r="D72" s="26">
        <f t="shared" si="17"/>
        <v>2976</v>
      </c>
      <c r="E72" s="26">
        <f t="shared" si="17"/>
        <v>2773</v>
      </c>
      <c r="F72" s="26">
        <f t="shared" si="17"/>
        <v>3276</v>
      </c>
      <c r="G72" s="26">
        <f t="shared" si="17"/>
        <v>3155</v>
      </c>
      <c r="H72" s="26">
        <f t="shared" si="17"/>
        <v>2901</v>
      </c>
      <c r="I72" s="26">
        <f t="shared" si="17"/>
        <v>2460</v>
      </c>
      <c r="J72" s="26">
        <f t="shared" si="17"/>
        <v>1781</v>
      </c>
      <c r="K72" s="26">
        <f t="shared" si="17"/>
        <v>1076</v>
      </c>
      <c r="L72" s="26">
        <f t="shared" si="17"/>
        <v>527</v>
      </c>
      <c r="M72" s="26">
        <f t="shared" si="17"/>
        <v>192</v>
      </c>
      <c r="N72" s="26">
        <f t="shared" si="17"/>
        <v>79</v>
      </c>
      <c r="O72" s="26">
        <f t="shared" si="17"/>
        <v>35</v>
      </c>
      <c r="P72" s="26">
        <f t="shared" si="17"/>
        <v>20</v>
      </c>
      <c r="Q72" s="26">
        <f t="shared" si="17"/>
        <v>9</v>
      </c>
      <c r="R72" s="26">
        <f t="shared" si="17"/>
        <v>0</v>
      </c>
      <c r="S72" s="26">
        <f t="shared" si="16"/>
        <v>33959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78</v>
      </c>
      <c r="B73" s="11" t="str">
        <f t="shared" si="14"/>
        <v>ING Salud S.A.</v>
      </c>
      <c r="C73" s="26">
        <f aca="true" t="shared" si="18" ref="C73:R73">C9+C41</f>
        <v>84479</v>
      </c>
      <c r="D73" s="26">
        <f t="shared" si="18"/>
        <v>22199</v>
      </c>
      <c r="E73" s="26">
        <f t="shared" si="18"/>
        <v>26046</v>
      </c>
      <c r="F73" s="26">
        <f t="shared" si="18"/>
        <v>28360</v>
      </c>
      <c r="G73" s="26">
        <f t="shared" si="18"/>
        <v>25682</v>
      </c>
      <c r="H73" s="26">
        <f t="shared" si="18"/>
        <v>21839</v>
      </c>
      <c r="I73" s="26">
        <f t="shared" si="18"/>
        <v>18451</v>
      </c>
      <c r="J73" s="26">
        <f t="shared" si="18"/>
        <v>14310</v>
      </c>
      <c r="K73" s="26">
        <f t="shared" si="18"/>
        <v>10661</v>
      </c>
      <c r="L73" s="26">
        <f t="shared" si="18"/>
        <v>7494</v>
      </c>
      <c r="M73" s="26">
        <f t="shared" si="18"/>
        <v>3543</v>
      </c>
      <c r="N73" s="26">
        <f t="shared" si="18"/>
        <v>1734</v>
      </c>
      <c r="O73" s="26">
        <f t="shared" si="18"/>
        <v>1111</v>
      </c>
      <c r="P73" s="26">
        <f t="shared" si="18"/>
        <v>497</v>
      </c>
      <c r="Q73" s="26">
        <f t="shared" si="18"/>
        <v>209</v>
      </c>
      <c r="R73" s="26">
        <f t="shared" si="18"/>
        <v>0</v>
      </c>
      <c r="S73" s="26">
        <f t="shared" si="16"/>
        <v>266615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80</v>
      </c>
      <c r="B74" s="11" t="str">
        <f t="shared" si="14"/>
        <v>Vida Tres</v>
      </c>
      <c r="C74" s="26">
        <f aca="true" t="shared" si="19" ref="C74:R74">C10+C42</f>
        <v>22629</v>
      </c>
      <c r="D74" s="26">
        <f t="shared" si="19"/>
        <v>4730</v>
      </c>
      <c r="E74" s="26">
        <f t="shared" si="19"/>
        <v>5553</v>
      </c>
      <c r="F74" s="26">
        <f t="shared" si="19"/>
        <v>6762</v>
      </c>
      <c r="G74" s="26">
        <f t="shared" si="19"/>
        <v>7003</v>
      </c>
      <c r="H74" s="26">
        <f t="shared" si="19"/>
        <v>5901</v>
      </c>
      <c r="I74" s="26">
        <f t="shared" si="19"/>
        <v>4851</v>
      </c>
      <c r="J74" s="26">
        <f t="shared" si="19"/>
        <v>3797</v>
      </c>
      <c r="K74" s="26">
        <f t="shared" si="19"/>
        <v>2945</v>
      </c>
      <c r="L74" s="26">
        <f t="shared" si="19"/>
        <v>2397</v>
      </c>
      <c r="M74" s="26">
        <f t="shared" si="19"/>
        <v>1425</v>
      </c>
      <c r="N74" s="26">
        <f t="shared" si="19"/>
        <v>902</v>
      </c>
      <c r="O74" s="26">
        <f t="shared" si="19"/>
        <v>623</v>
      </c>
      <c r="P74" s="26">
        <f t="shared" si="19"/>
        <v>275</v>
      </c>
      <c r="Q74" s="26">
        <f t="shared" si="19"/>
        <v>123</v>
      </c>
      <c r="R74" s="26">
        <f t="shared" si="19"/>
        <v>0</v>
      </c>
      <c r="S74" s="26">
        <f t="shared" si="16"/>
        <v>69916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81</v>
      </c>
      <c r="B75" s="11" t="str">
        <f t="shared" si="14"/>
        <v>Ferrosalud</v>
      </c>
      <c r="C75" s="26">
        <f aca="true" t="shared" si="20" ref="C75:R75">C11+C43</f>
        <v>3937</v>
      </c>
      <c r="D75" s="26">
        <f t="shared" si="20"/>
        <v>1195</v>
      </c>
      <c r="E75" s="26">
        <f t="shared" si="20"/>
        <v>1015</v>
      </c>
      <c r="F75" s="26">
        <f t="shared" si="20"/>
        <v>1001</v>
      </c>
      <c r="G75" s="26">
        <f t="shared" si="20"/>
        <v>1019</v>
      </c>
      <c r="H75" s="26">
        <f t="shared" si="20"/>
        <v>1039</v>
      </c>
      <c r="I75" s="26">
        <f t="shared" si="20"/>
        <v>885</v>
      </c>
      <c r="J75" s="26">
        <f t="shared" si="20"/>
        <v>622</v>
      </c>
      <c r="K75" s="26">
        <f t="shared" si="20"/>
        <v>636</v>
      </c>
      <c r="L75" s="26">
        <f t="shared" si="20"/>
        <v>497</v>
      </c>
      <c r="M75" s="26">
        <f t="shared" si="20"/>
        <v>260</v>
      </c>
      <c r="N75" s="26">
        <f t="shared" si="20"/>
        <v>134</v>
      </c>
      <c r="O75" s="26">
        <f t="shared" si="20"/>
        <v>54</v>
      </c>
      <c r="P75" s="26">
        <f t="shared" si="20"/>
        <v>6</v>
      </c>
      <c r="Q75" s="26">
        <f t="shared" si="20"/>
        <v>3</v>
      </c>
      <c r="R75" s="26">
        <f t="shared" si="20"/>
        <v>0</v>
      </c>
      <c r="S75" s="26">
        <f>SUM(C75:R75)</f>
        <v>12303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>
        <v>88</v>
      </c>
      <c r="B76" s="11" t="str">
        <f t="shared" si="14"/>
        <v>Mas Vida</v>
      </c>
      <c r="C76" s="26">
        <f aca="true" t="shared" si="21" ref="C76:R76">C12+C44</f>
        <v>46663</v>
      </c>
      <c r="D76" s="26">
        <f t="shared" si="21"/>
        <v>8176</v>
      </c>
      <c r="E76" s="26">
        <f t="shared" si="21"/>
        <v>11976</v>
      </c>
      <c r="F76" s="26">
        <f t="shared" si="21"/>
        <v>15509</v>
      </c>
      <c r="G76" s="26">
        <f t="shared" si="21"/>
        <v>14442</v>
      </c>
      <c r="H76" s="26">
        <f t="shared" si="21"/>
        <v>11953</v>
      </c>
      <c r="I76" s="26">
        <f t="shared" si="21"/>
        <v>8846</v>
      </c>
      <c r="J76" s="26">
        <f t="shared" si="21"/>
        <v>6083</v>
      </c>
      <c r="K76" s="26">
        <f t="shared" si="21"/>
        <v>3430</v>
      </c>
      <c r="L76" s="26">
        <f t="shared" si="21"/>
        <v>1464</v>
      </c>
      <c r="M76" s="26">
        <f t="shared" si="21"/>
        <v>783</v>
      </c>
      <c r="N76" s="26">
        <f t="shared" si="21"/>
        <v>375</v>
      </c>
      <c r="O76" s="26">
        <f t="shared" si="21"/>
        <v>253</v>
      </c>
      <c r="P76" s="26">
        <f t="shared" si="21"/>
        <v>151</v>
      </c>
      <c r="Q76" s="26">
        <f t="shared" si="21"/>
        <v>67</v>
      </c>
      <c r="R76" s="26">
        <f t="shared" si="21"/>
        <v>0</v>
      </c>
      <c r="S76" s="26">
        <f t="shared" si="16"/>
        <v>130171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>
      <c r="A77" s="4">
        <v>99</v>
      </c>
      <c r="B77" s="11" t="str">
        <f t="shared" si="14"/>
        <v>Isapre Banmédica</v>
      </c>
      <c r="C77" s="26">
        <f aca="true" t="shared" si="22" ref="C77:R77">C13+C45</f>
        <v>100507</v>
      </c>
      <c r="D77" s="26">
        <f t="shared" si="22"/>
        <v>35494</v>
      </c>
      <c r="E77" s="26">
        <f t="shared" si="22"/>
        <v>36044</v>
      </c>
      <c r="F77" s="26">
        <f t="shared" si="22"/>
        <v>32748</v>
      </c>
      <c r="G77" s="26">
        <f t="shared" si="22"/>
        <v>29171</v>
      </c>
      <c r="H77" s="26">
        <f t="shared" si="22"/>
        <v>26259</v>
      </c>
      <c r="I77" s="26">
        <f t="shared" si="22"/>
        <v>21475</v>
      </c>
      <c r="J77" s="26">
        <f t="shared" si="22"/>
        <v>16194</v>
      </c>
      <c r="K77" s="26">
        <f t="shared" si="22"/>
        <v>11660</v>
      </c>
      <c r="L77" s="26">
        <f t="shared" si="22"/>
        <v>8645</v>
      </c>
      <c r="M77" s="26">
        <f t="shared" si="22"/>
        <v>4669</v>
      </c>
      <c r="N77" s="26">
        <f t="shared" si="22"/>
        <v>2511</v>
      </c>
      <c r="O77" s="26">
        <f t="shared" si="22"/>
        <v>1803</v>
      </c>
      <c r="P77" s="26">
        <f t="shared" si="22"/>
        <v>983</v>
      </c>
      <c r="Q77" s="26">
        <f t="shared" si="22"/>
        <v>545</v>
      </c>
      <c r="R77" s="26">
        <f t="shared" si="22"/>
        <v>0</v>
      </c>
      <c r="S77" s="26">
        <f t="shared" si="16"/>
        <v>328708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>
        <v>107</v>
      </c>
      <c r="B78" s="11" t="str">
        <f t="shared" si="14"/>
        <v>Consalud S.A.</v>
      </c>
      <c r="C78" s="26">
        <f aca="true" t="shared" si="23" ref="C78:R78">C14+C46</f>
        <v>107620</v>
      </c>
      <c r="D78" s="26">
        <f t="shared" si="23"/>
        <v>41655</v>
      </c>
      <c r="E78" s="26">
        <f t="shared" si="23"/>
        <v>37174</v>
      </c>
      <c r="F78" s="26">
        <f t="shared" si="23"/>
        <v>32148</v>
      </c>
      <c r="G78" s="26">
        <f t="shared" si="23"/>
        <v>29669</v>
      </c>
      <c r="H78" s="26">
        <f t="shared" si="23"/>
        <v>28968</v>
      </c>
      <c r="I78" s="26">
        <f t="shared" si="23"/>
        <v>26088</v>
      </c>
      <c r="J78" s="26">
        <f t="shared" si="23"/>
        <v>20095</v>
      </c>
      <c r="K78" s="26">
        <f t="shared" si="23"/>
        <v>14952</v>
      </c>
      <c r="L78" s="26">
        <f t="shared" si="23"/>
        <v>9318</v>
      </c>
      <c r="M78" s="26">
        <f t="shared" si="23"/>
        <v>4556</v>
      </c>
      <c r="N78" s="26">
        <f t="shared" si="23"/>
        <v>2866</v>
      </c>
      <c r="O78" s="26">
        <f t="shared" si="23"/>
        <v>1889</v>
      </c>
      <c r="P78" s="26">
        <f t="shared" si="23"/>
        <v>745</v>
      </c>
      <c r="Q78" s="26">
        <f t="shared" si="23"/>
        <v>397</v>
      </c>
      <c r="R78" s="26">
        <f t="shared" si="23"/>
        <v>0</v>
      </c>
      <c r="S78" s="26">
        <f t="shared" si="16"/>
        <v>358140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/>
      <c r="B79" s="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2:256" ht="11.25">
      <c r="B80" s="11" t="s">
        <v>46</v>
      </c>
      <c r="C80" s="26">
        <f aca="true" t="shared" si="24" ref="C80:S80">SUM(C71:C79)</f>
        <v>445689</v>
      </c>
      <c r="D80" s="26">
        <f t="shared" si="24"/>
        <v>131473</v>
      </c>
      <c r="E80" s="26">
        <f t="shared" si="24"/>
        <v>140438</v>
      </c>
      <c r="F80" s="26">
        <f t="shared" si="24"/>
        <v>141729</v>
      </c>
      <c r="G80" s="26">
        <f t="shared" si="24"/>
        <v>129097</v>
      </c>
      <c r="H80" s="26">
        <f t="shared" si="24"/>
        <v>113897</v>
      </c>
      <c r="I80" s="26">
        <f t="shared" si="24"/>
        <v>95854</v>
      </c>
      <c r="J80" s="26">
        <f t="shared" si="24"/>
        <v>73569</v>
      </c>
      <c r="K80" s="26">
        <f t="shared" si="24"/>
        <v>53613</v>
      </c>
      <c r="L80" s="26">
        <f t="shared" si="24"/>
        <v>36522</v>
      </c>
      <c r="M80" s="26">
        <f t="shared" si="24"/>
        <v>19068</v>
      </c>
      <c r="N80" s="26">
        <f t="shared" si="24"/>
        <v>10520</v>
      </c>
      <c r="O80" s="26">
        <f t="shared" si="24"/>
        <v>6888</v>
      </c>
      <c r="P80" s="26">
        <f t="shared" si="24"/>
        <v>3240</v>
      </c>
      <c r="Q80" s="26">
        <f t="shared" si="24"/>
        <v>1581</v>
      </c>
      <c r="R80" s="26">
        <f t="shared" si="24"/>
        <v>0</v>
      </c>
      <c r="S80" s="26">
        <f t="shared" si="24"/>
        <v>1403178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/>
      <c r="B81" s="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62</v>
      </c>
      <c r="B82" s="11" t="str">
        <f aca="true" t="shared" si="25" ref="B82:B87">+B50</f>
        <v>San Lorenzo</v>
      </c>
      <c r="C82" s="26">
        <f aca="true" t="shared" si="26" ref="C82:R82">C18+C50</f>
        <v>949</v>
      </c>
      <c r="D82" s="26">
        <f t="shared" si="26"/>
        <v>318</v>
      </c>
      <c r="E82" s="26">
        <f t="shared" si="26"/>
        <v>64</v>
      </c>
      <c r="F82" s="26">
        <f t="shared" si="26"/>
        <v>131</v>
      </c>
      <c r="G82" s="26">
        <f t="shared" si="26"/>
        <v>132</v>
      </c>
      <c r="H82" s="26">
        <f t="shared" si="26"/>
        <v>135</v>
      </c>
      <c r="I82" s="26">
        <f t="shared" si="26"/>
        <v>307</v>
      </c>
      <c r="J82" s="26">
        <f t="shared" si="26"/>
        <v>407</v>
      </c>
      <c r="K82" s="26">
        <f t="shared" si="26"/>
        <v>360</v>
      </c>
      <c r="L82" s="26">
        <f t="shared" si="26"/>
        <v>145</v>
      </c>
      <c r="M82" s="26">
        <f t="shared" si="26"/>
        <v>42</v>
      </c>
      <c r="N82" s="26">
        <f t="shared" si="26"/>
        <v>12</v>
      </c>
      <c r="O82" s="26">
        <f t="shared" si="26"/>
        <v>11</v>
      </c>
      <c r="P82" s="26">
        <f t="shared" si="26"/>
        <v>4</v>
      </c>
      <c r="Q82" s="26">
        <f t="shared" si="26"/>
        <v>1</v>
      </c>
      <c r="R82" s="26">
        <f t="shared" si="26"/>
        <v>0</v>
      </c>
      <c r="S82" s="26">
        <f aca="true" t="shared" si="27" ref="S82:S87">SUM(C82:R82)</f>
        <v>3018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63</v>
      </c>
      <c r="B83" s="11" t="str">
        <f t="shared" si="25"/>
        <v>Fusat Ltda.</v>
      </c>
      <c r="C83" s="26">
        <f aca="true" t="shared" si="28" ref="C83:R83">C19+C51</f>
        <v>5740</v>
      </c>
      <c r="D83" s="26">
        <f t="shared" si="28"/>
        <v>1577</v>
      </c>
      <c r="E83" s="26">
        <f t="shared" si="28"/>
        <v>1236</v>
      </c>
      <c r="F83" s="26">
        <f t="shared" si="28"/>
        <v>1145</v>
      </c>
      <c r="G83" s="26">
        <f t="shared" si="28"/>
        <v>1000</v>
      </c>
      <c r="H83" s="26">
        <f t="shared" si="28"/>
        <v>1101</v>
      </c>
      <c r="I83" s="26">
        <f t="shared" si="28"/>
        <v>1011</v>
      </c>
      <c r="J83" s="26">
        <f t="shared" si="28"/>
        <v>1479</v>
      </c>
      <c r="K83" s="26">
        <f t="shared" si="28"/>
        <v>1861</v>
      </c>
      <c r="L83" s="26">
        <f t="shared" si="28"/>
        <v>1545</v>
      </c>
      <c r="M83" s="26">
        <f t="shared" si="28"/>
        <v>904</v>
      </c>
      <c r="N83" s="26">
        <f t="shared" si="28"/>
        <v>393</v>
      </c>
      <c r="O83" s="26">
        <f t="shared" si="28"/>
        <v>174</v>
      </c>
      <c r="P83" s="26">
        <f t="shared" si="28"/>
        <v>60</v>
      </c>
      <c r="Q83" s="26">
        <f t="shared" si="28"/>
        <v>16</v>
      </c>
      <c r="R83" s="26">
        <f t="shared" si="28"/>
        <v>0</v>
      </c>
      <c r="S83" s="26">
        <f t="shared" si="27"/>
        <v>19242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65</v>
      </c>
      <c r="B84" s="11" t="str">
        <f t="shared" si="25"/>
        <v>Chuquicamata</v>
      </c>
      <c r="C84" s="26">
        <f aca="true" t="shared" si="29" ref="C84:R84">C20+C52</f>
        <v>6933</v>
      </c>
      <c r="D84" s="26">
        <f t="shared" si="29"/>
        <v>1283</v>
      </c>
      <c r="E84" s="26">
        <f t="shared" si="29"/>
        <v>546</v>
      </c>
      <c r="F84" s="26">
        <f t="shared" si="29"/>
        <v>670</v>
      </c>
      <c r="G84" s="26">
        <f t="shared" si="29"/>
        <v>838</v>
      </c>
      <c r="H84" s="26">
        <f t="shared" si="29"/>
        <v>1496</v>
      </c>
      <c r="I84" s="26">
        <f t="shared" si="29"/>
        <v>1656</v>
      </c>
      <c r="J84" s="26">
        <f t="shared" si="29"/>
        <v>1616</v>
      </c>
      <c r="K84" s="26">
        <f t="shared" si="29"/>
        <v>1455</v>
      </c>
      <c r="L84" s="26">
        <f t="shared" si="29"/>
        <v>940</v>
      </c>
      <c r="M84" s="26">
        <f t="shared" si="29"/>
        <v>343</v>
      </c>
      <c r="N84" s="26">
        <f t="shared" si="29"/>
        <v>99</v>
      </c>
      <c r="O84" s="26">
        <f t="shared" si="29"/>
        <v>54</v>
      </c>
      <c r="P84" s="26">
        <f t="shared" si="29"/>
        <v>34</v>
      </c>
      <c r="Q84" s="26">
        <f t="shared" si="29"/>
        <v>21</v>
      </c>
      <c r="R84" s="26">
        <f t="shared" si="29"/>
        <v>0</v>
      </c>
      <c r="S84" s="26">
        <f t="shared" si="27"/>
        <v>17984</v>
      </c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68</v>
      </c>
      <c r="B85" s="11" t="str">
        <f t="shared" si="25"/>
        <v>Río Blanco</v>
      </c>
      <c r="C85" s="26">
        <f aca="true" t="shared" si="30" ref="C85:R85">C21+C53</f>
        <v>1087</v>
      </c>
      <c r="D85" s="26">
        <f t="shared" si="30"/>
        <v>216</v>
      </c>
      <c r="E85" s="26">
        <f t="shared" si="30"/>
        <v>57</v>
      </c>
      <c r="F85" s="26">
        <f t="shared" si="30"/>
        <v>184</v>
      </c>
      <c r="G85" s="26">
        <f t="shared" si="30"/>
        <v>187</v>
      </c>
      <c r="H85" s="26">
        <f t="shared" si="30"/>
        <v>217</v>
      </c>
      <c r="I85" s="26">
        <f t="shared" si="30"/>
        <v>176</v>
      </c>
      <c r="J85" s="26">
        <f t="shared" si="30"/>
        <v>235</v>
      </c>
      <c r="K85" s="26">
        <f t="shared" si="30"/>
        <v>276</v>
      </c>
      <c r="L85" s="26">
        <f t="shared" si="30"/>
        <v>232</v>
      </c>
      <c r="M85" s="26">
        <f t="shared" si="30"/>
        <v>74</v>
      </c>
      <c r="N85" s="26">
        <f t="shared" si="30"/>
        <v>23</v>
      </c>
      <c r="O85" s="26">
        <f t="shared" si="30"/>
        <v>13</v>
      </c>
      <c r="P85" s="26">
        <f t="shared" si="30"/>
        <v>4</v>
      </c>
      <c r="Q85" s="26">
        <f t="shared" si="30"/>
        <v>5</v>
      </c>
      <c r="R85" s="26">
        <f t="shared" si="30"/>
        <v>0</v>
      </c>
      <c r="S85" s="26">
        <f t="shared" si="27"/>
        <v>2986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>
        <v>76</v>
      </c>
      <c r="B86" s="11" t="str">
        <f t="shared" si="25"/>
        <v>Isapre Fundación</v>
      </c>
      <c r="C86" s="26">
        <f aca="true" t="shared" si="31" ref="C86:R86">C22+C54</f>
        <v>3421</v>
      </c>
      <c r="D86" s="26">
        <f t="shared" si="31"/>
        <v>889</v>
      </c>
      <c r="E86" s="26">
        <f t="shared" si="31"/>
        <v>510</v>
      </c>
      <c r="F86" s="26">
        <f t="shared" si="31"/>
        <v>388</v>
      </c>
      <c r="G86" s="26">
        <f t="shared" si="31"/>
        <v>552</v>
      </c>
      <c r="H86" s="26">
        <f t="shared" si="31"/>
        <v>607</v>
      </c>
      <c r="I86" s="26">
        <f t="shared" si="31"/>
        <v>559</v>
      </c>
      <c r="J86" s="26">
        <f t="shared" si="31"/>
        <v>548</v>
      </c>
      <c r="K86" s="26">
        <f t="shared" si="31"/>
        <v>847</v>
      </c>
      <c r="L86" s="26">
        <f t="shared" si="31"/>
        <v>1121</v>
      </c>
      <c r="M86" s="26">
        <f t="shared" si="31"/>
        <v>644</v>
      </c>
      <c r="N86" s="26">
        <f t="shared" si="31"/>
        <v>431</v>
      </c>
      <c r="O86" s="26">
        <f t="shared" si="31"/>
        <v>466</v>
      </c>
      <c r="P86" s="26">
        <f t="shared" si="31"/>
        <v>388</v>
      </c>
      <c r="Q86" s="26">
        <f t="shared" si="31"/>
        <v>313</v>
      </c>
      <c r="R86" s="26">
        <f t="shared" si="31"/>
        <v>0</v>
      </c>
      <c r="S86" s="26">
        <f t="shared" si="27"/>
        <v>11684</v>
      </c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>
        <v>94</v>
      </c>
      <c r="B87" s="11" t="str">
        <f t="shared" si="25"/>
        <v>Cruz del Norte</v>
      </c>
      <c r="C87" s="26">
        <f aca="true" t="shared" si="32" ref="C87:R87">C23+C55</f>
        <v>902</v>
      </c>
      <c r="D87" s="26">
        <f t="shared" si="32"/>
        <v>91</v>
      </c>
      <c r="E87" s="26">
        <f t="shared" si="32"/>
        <v>80</v>
      </c>
      <c r="F87" s="26">
        <f t="shared" si="32"/>
        <v>157</v>
      </c>
      <c r="G87" s="26">
        <f t="shared" si="32"/>
        <v>147</v>
      </c>
      <c r="H87" s="26">
        <f t="shared" si="32"/>
        <v>208</v>
      </c>
      <c r="I87" s="26">
        <f t="shared" si="32"/>
        <v>229</v>
      </c>
      <c r="J87" s="26">
        <f t="shared" si="32"/>
        <v>211</v>
      </c>
      <c r="K87" s="26">
        <f t="shared" si="32"/>
        <v>139</v>
      </c>
      <c r="L87" s="26">
        <f t="shared" si="32"/>
        <v>83</v>
      </c>
      <c r="M87" s="26">
        <f t="shared" si="32"/>
        <v>20</v>
      </c>
      <c r="N87" s="26">
        <f t="shared" si="32"/>
        <v>10</v>
      </c>
      <c r="O87" s="26">
        <f t="shared" si="32"/>
        <v>2</v>
      </c>
      <c r="P87" s="26">
        <f t="shared" si="32"/>
        <v>1</v>
      </c>
      <c r="Q87" s="26">
        <f t="shared" si="32"/>
        <v>0</v>
      </c>
      <c r="R87" s="26">
        <f t="shared" si="32"/>
        <v>0</v>
      </c>
      <c r="S87" s="26">
        <f t="shared" si="27"/>
        <v>2280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/>
      <c r="B88" s="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11"/>
      <c r="B89" s="11" t="s">
        <v>52</v>
      </c>
      <c r="C89" s="26">
        <f aca="true" t="shared" si="33" ref="C89:S89">SUM(C82:C87)</f>
        <v>19032</v>
      </c>
      <c r="D89" s="26">
        <f t="shared" si="33"/>
        <v>4374</v>
      </c>
      <c r="E89" s="26">
        <f t="shared" si="33"/>
        <v>2493</v>
      </c>
      <c r="F89" s="26">
        <f t="shared" si="33"/>
        <v>2675</v>
      </c>
      <c r="G89" s="26">
        <f t="shared" si="33"/>
        <v>2856</v>
      </c>
      <c r="H89" s="26">
        <f t="shared" si="33"/>
        <v>3764</v>
      </c>
      <c r="I89" s="26">
        <f t="shared" si="33"/>
        <v>3938</v>
      </c>
      <c r="J89" s="26">
        <f t="shared" si="33"/>
        <v>4496</v>
      </c>
      <c r="K89" s="26">
        <f t="shared" si="33"/>
        <v>4938</v>
      </c>
      <c r="L89" s="26">
        <f t="shared" si="33"/>
        <v>4066</v>
      </c>
      <c r="M89" s="26">
        <f t="shared" si="33"/>
        <v>2027</v>
      </c>
      <c r="N89" s="26">
        <f t="shared" si="33"/>
        <v>968</v>
      </c>
      <c r="O89" s="26">
        <f t="shared" si="33"/>
        <v>720</v>
      </c>
      <c r="P89" s="26">
        <f t="shared" si="33"/>
        <v>491</v>
      </c>
      <c r="Q89" s="26">
        <f t="shared" si="33"/>
        <v>356</v>
      </c>
      <c r="R89" s="26">
        <f t="shared" si="33"/>
        <v>0</v>
      </c>
      <c r="S89" s="26">
        <f t="shared" si="33"/>
        <v>57194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/>
      <c r="B90" s="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15"/>
      <c r="B91" s="15" t="s">
        <v>53</v>
      </c>
      <c r="C91" s="26">
        <f aca="true" t="shared" si="34" ref="C91:S91">C80+C89</f>
        <v>464721</v>
      </c>
      <c r="D91" s="26">
        <f t="shared" si="34"/>
        <v>135847</v>
      </c>
      <c r="E91" s="26">
        <f t="shared" si="34"/>
        <v>142931</v>
      </c>
      <c r="F91" s="26">
        <f t="shared" si="34"/>
        <v>144404</v>
      </c>
      <c r="G91" s="26">
        <f t="shared" si="34"/>
        <v>131953</v>
      </c>
      <c r="H91" s="26">
        <f t="shared" si="34"/>
        <v>117661</v>
      </c>
      <c r="I91" s="26">
        <f t="shared" si="34"/>
        <v>99792</v>
      </c>
      <c r="J91" s="26">
        <f t="shared" si="34"/>
        <v>78065</v>
      </c>
      <c r="K91" s="26">
        <f t="shared" si="34"/>
        <v>58551</v>
      </c>
      <c r="L91" s="26">
        <f t="shared" si="34"/>
        <v>40588</v>
      </c>
      <c r="M91" s="26">
        <f t="shared" si="34"/>
        <v>21095</v>
      </c>
      <c r="N91" s="26">
        <f t="shared" si="34"/>
        <v>11488</v>
      </c>
      <c r="O91" s="26">
        <f t="shared" si="34"/>
        <v>7608</v>
      </c>
      <c r="P91" s="26">
        <f t="shared" si="34"/>
        <v>3731</v>
      </c>
      <c r="Q91" s="26">
        <f t="shared" si="34"/>
        <v>1937</v>
      </c>
      <c r="R91" s="26">
        <f t="shared" si="34"/>
        <v>0</v>
      </c>
      <c r="S91" s="26">
        <f t="shared" si="34"/>
        <v>1460372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4"/>
      <c r="B92" s="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2" thickBot="1">
      <c r="A93" s="27"/>
      <c r="B93" s="27" t="s">
        <v>54</v>
      </c>
      <c r="C93" s="51">
        <f aca="true" t="shared" si="35" ref="C93:R93">(C91/$S91)</f>
        <v>0.3182209738340642</v>
      </c>
      <c r="D93" s="51">
        <f t="shared" si="35"/>
        <v>0.09302218886694623</v>
      </c>
      <c r="E93" s="51">
        <f t="shared" si="35"/>
        <v>0.0978730076994081</v>
      </c>
      <c r="F93" s="51">
        <f t="shared" si="35"/>
        <v>0.09888165481123988</v>
      </c>
      <c r="G93" s="51">
        <f t="shared" si="35"/>
        <v>0.09035574497456812</v>
      </c>
      <c r="H93" s="51">
        <f t="shared" si="35"/>
        <v>0.08056919743736528</v>
      </c>
      <c r="I93" s="51">
        <f t="shared" si="35"/>
        <v>0.06833327398772368</v>
      </c>
      <c r="J93" s="51">
        <f t="shared" si="35"/>
        <v>0.05345555789894629</v>
      </c>
      <c r="K93" s="51">
        <f t="shared" si="35"/>
        <v>0.04009320912753737</v>
      </c>
      <c r="L93" s="51">
        <f t="shared" si="35"/>
        <v>0.027792918516651922</v>
      </c>
      <c r="M93" s="51">
        <f t="shared" si="35"/>
        <v>0.014444949642967683</v>
      </c>
      <c r="N93" s="51">
        <f t="shared" si="35"/>
        <v>0.00786648881243957</v>
      </c>
      <c r="O93" s="51">
        <f t="shared" si="35"/>
        <v>0.00520963151854459</v>
      </c>
      <c r="P93" s="51">
        <f t="shared" si="35"/>
        <v>0.0025548284957531368</v>
      </c>
      <c r="Q93" s="51">
        <f t="shared" si="35"/>
        <v>0.0013263743758439631</v>
      </c>
      <c r="R93" s="51">
        <f t="shared" si="35"/>
        <v>0</v>
      </c>
      <c r="S93" s="51">
        <f>SUM(C93:Q93)</f>
        <v>1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2:256" ht="11.25">
      <c r="B94" s="11" t="str">
        <f>+B30</f>
        <v>Fuente: Superintendencia de Salud, Archivo Maestro de Beneficiarios.</v>
      </c>
      <c r="C94" s="4"/>
      <c r="D94" s="4"/>
      <c r="E94" s="4"/>
      <c r="F94" s="4"/>
      <c r="G94" s="4"/>
      <c r="H94" s="4"/>
      <c r="I94" s="4"/>
      <c r="J94" s="4"/>
      <c r="K94" s="11" t="s">
        <v>1</v>
      </c>
      <c r="L94" s="11" t="s">
        <v>1</v>
      </c>
      <c r="M94" s="11" t="s">
        <v>1</v>
      </c>
      <c r="N94" s="11" t="s">
        <v>1</v>
      </c>
      <c r="O94" s="4"/>
      <c r="P94" s="4"/>
      <c r="Q94" s="11" t="s">
        <v>1</v>
      </c>
      <c r="R94" s="11"/>
      <c r="S94" s="11" t="s">
        <v>1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2:256" ht="11.25">
      <c r="B95" s="11" t="str">
        <f>+B31</f>
        <v>(*) Son aquellos datos que no presentan información en el campo edad.</v>
      </c>
      <c r="C95" s="4"/>
      <c r="D95" s="4"/>
      <c r="E95" s="4"/>
      <c r="F95" s="4"/>
      <c r="G95" s="4"/>
      <c r="H95" s="4"/>
      <c r="I95" s="4"/>
      <c r="J95" s="4"/>
      <c r="K95" s="11" t="s">
        <v>1</v>
      </c>
      <c r="L95" s="11" t="s">
        <v>1</v>
      </c>
      <c r="M95" s="11" t="s">
        <v>1</v>
      </c>
      <c r="N95" s="11" t="s">
        <v>1</v>
      </c>
      <c r="O95" s="4"/>
      <c r="P95" s="4"/>
      <c r="Q95" s="11" t="s">
        <v>1</v>
      </c>
      <c r="R95" s="11"/>
      <c r="S95" s="11" t="s">
        <v>1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2:256" ht="11.25">
      <c r="B96" s="11"/>
      <c r="C96" s="4"/>
      <c r="D96" s="4"/>
      <c r="E96" s="4"/>
      <c r="F96" s="4"/>
      <c r="G96" s="4"/>
      <c r="H96" s="4"/>
      <c r="I96" s="4"/>
      <c r="J96" s="4"/>
      <c r="K96" s="11"/>
      <c r="L96" s="11"/>
      <c r="M96" s="11"/>
      <c r="N96" s="11"/>
      <c r="O96" s="4"/>
      <c r="P96" s="4"/>
      <c r="Q96" s="11"/>
      <c r="R96" s="11"/>
      <c r="S96" s="1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19" ht="15">
      <c r="A97" s="150" t="s">
        <v>234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</row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mergeCells count="13">
    <mergeCell ref="C37:Q37"/>
    <mergeCell ref="B35:S35"/>
    <mergeCell ref="A1:S1"/>
    <mergeCell ref="A33:S33"/>
    <mergeCell ref="B2:S2"/>
    <mergeCell ref="B3:S3"/>
    <mergeCell ref="C5:Q5"/>
    <mergeCell ref="B34:S34"/>
    <mergeCell ref="A65:S65"/>
    <mergeCell ref="B66:S66"/>
    <mergeCell ref="B67:S67"/>
    <mergeCell ref="A97:S97"/>
    <mergeCell ref="C69:Q69"/>
  </mergeCells>
  <hyperlinks>
    <hyperlink ref="A1" location="Indice!A1" display="Volver"/>
    <hyperlink ref="A33" location="Indice!A1" display="Volver"/>
    <hyperlink ref="A65" location="Indice!A1" display="Volver"/>
    <hyperlink ref="A97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rtegtmeier</cp:lastModifiedBy>
  <cp:lastPrinted>2006-03-20T16:01:09Z</cp:lastPrinted>
  <dcterms:created xsi:type="dcterms:W3CDTF">2001-09-05T03:59:06Z</dcterms:created>
  <dcterms:modified xsi:type="dcterms:W3CDTF">2008-04-21T21:05:02Z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