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845" activeTab="0"/>
  </bookViews>
  <sheets>
    <sheet name="Í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Cartera__edad" sheetId="9" r:id="rId9"/>
    <sheet name="Beneficiarios_cond_prev" sheetId="10" r:id="rId10"/>
    <sheet name="Cartera_masculina_edad" sheetId="11" r:id="rId11"/>
    <sheet name="Cartera_femenina_edad" sheetId="12" r:id="rId12"/>
    <sheet name="Suscripción_desahucio_contratos" sheetId="13" r:id="rId13"/>
    <sheet name="Suscripció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1">'Cartera_comparada'!$A$1:$F$48</definedName>
    <definedName name="sep" localSheetId="5" hidden="1">#REF!</definedName>
    <definedName name="sep" hidden="1">#REF!</definedName>
    <definedName name="_xlnm.Print_Titles" localSheetId="1">'Cartera_comparada'!$1:$4</definedName>
  </definedNames>
  <calcPr fullCalcOnLoad="1"/>
</workbook>
</file>

<file path=xl/sharedStrings.xml><?xml version="1.0" encoding="utf-8"?>
<sst xmlns="http://schemas.openxmlformats.org/spreadsheetml/2006/main" count="863" uniqueCount="257">
  <si>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</si>
  <si>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</si>
  <si>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</si>
  <si>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</si>
  <si>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</si>
  <si>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</si>
  <si>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</si>
  <si>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</si>
  <si>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</si>
  <si>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</si>
  <si>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</si>
  <si>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</si>
  <si>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</si>
  <si>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</si>
  <si>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</si>
  <si>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</si>
  <si>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</si>
  <si>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Total isapres abiertas</t>
  </si>
  <si>
    <t>Cruz del Norte</t>
  </si>
  <si>
    <t>Total isapres cerradas</t>
  </si>
  <si>
    <t>Total sistema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</si>
  <si>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</si>
  <si>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</si>
  <si>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</si>
  <si>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</si>
  <si>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</si>
  <si>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</si>
  <si>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</si>
  <si>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</si>
  <si>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Voluntarios</t>
  </si>
  <si>
    <t>Total</t>
  </si>
  <si>
    <t>Distribución porcentual</t>
  </si>
  <si>
    <t>COTIZANTES Y BENEFICIARIOS POR ISAPRE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</si>
  <si>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</si>
  <si>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</si>
  <si>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</si>
  <si>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</si>
  <si>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</si>
  <si>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</si>
  <si>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</si>
  <si>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</si>
  <si>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</si>
  <si>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</si>
  <si>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</si>
  <si>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</si>
  <si>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</si>
  <si>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</si>
  <si>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</si>
  <si>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</si>
  <si>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</si>
  <si>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</si>
  <si>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</si>
  <si>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</si>
  <si>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</si>
  <si>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</si>
  <si>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</si>
  <si>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</si>
  <si>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</si>
  <si>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</si>
  <si>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</si>
  <si>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</si>
  <si>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</si>
  <si>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</si>
  <si>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</si>
  <si>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</si>
  <si>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</si>
  <si>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</si>
  <si>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</si>
  <si>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</si>
  <si>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</si>
  <si>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</si>
  <si>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</si>
  <si>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</si>
  <si>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</si>
  <si>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</si>
  <si>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</si>
  <si>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</si>
  <si>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</si>
  <si>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</si>
  <si>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</si>
  <si>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</si>
  <si>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</si>
  <si>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</si>
  <si>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</si>
  <si>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</si>
  <si>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</si>
  <si>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</si>
  <si>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</si>
  <si>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</si>
  <si>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</si>
  <si>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</si>
  <si>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</si>
  <si>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</si>
  <si>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</si>
  <si>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</si>
  <si>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</si>
  <si>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</si>
  <si>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</si>
  <si>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</si>
  <si>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</si>
  <si>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</si>
  <si>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</si>
  <si>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</si>
  <si>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</si>
  <si>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</si>
  <si>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</si>
  <si>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</si>
  <si>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</si>
  <si>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</si>
  <si>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</si>
  <si>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</si>
  <si>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</si>
  <si>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</si>
  <si>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</si>
  <si>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</si>
  <si>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</si>
  <si>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</si>
  <si>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</si>
  <si>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</si>
  <si>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</si>
  <si>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</si>
  <si>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</si>
  <si>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</si>
  <si>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</si>
  <si>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</si>
  <si>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</si>
  <si>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</si>
  <si>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</si>
  <si>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</si>
  <si>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</si>
  <si>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</si>
  <si>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</si>
  <si>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</si>
  <si>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</si>
  <si>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</si>
  <si>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</si>
  <si>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</si>
  <si>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</si>
  <si>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</si>
  <si>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</si>
  <si>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</si>
  <si>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</si>
  <si>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</si>
  <si>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</si>
  <si>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</si>
  <si>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</si>
  <si>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</si>
  <si>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</si>
  <si>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</si>
  <si>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</si>
  <si>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</si>
  <si>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</si>
  <si>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</si>
  <si>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</si>
  <si>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</si>
  <si>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</si>
  <si>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</si>
  <si>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</si>
  <si>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</si>
  <si>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</si>
  <si>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</si>
  <si>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</si>
  <si>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</si>
  <si>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</si>
  <si>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>Susucripción y Desahucios de Contratos</t>
  </si>
  <si>
    <t>Suscripción y Desahucio de Contratos por Isapre</t>
  </si>
  <si>
    <t>CUADRO N° 2.3.1</t>
  </si>
  <si>
    <t>CUADRO N° 2.3.2</t>
  </si>
  <si>
    <t>Cotizantes Vigentes por Condición Previsional</t>
  </si>
  <si>
    <t>Beneficiarios Vigentes por Condición Previsional</t>
  </si>
  <si>
    <t xml:space="preserve">      Isapre Cruz Blanca S.A.</t>
  </si>
  <si>
    <t xml:space="preserve">      Isapre Banmedica S.A.</t>
  </si>
  <si>
    <t>de 10.001 a 100.000</t>
  </si>
  <si>
    <t>de 100.001 a 150.000</t>
  </si>
  <si>
    <t>de 150.001 a 200.000</t>
  </si>
  <si>
    <t>de 200.001 a 250.000</t>
  </si>
  <si>
    <t>de 250.001 a 300.000</t>
  </si>
  <si>
    <t>de 300.001 a 350.000</t>
  </si>
  <si>
    <t>de 350.001 a 400.000</t>
  </si>
  <si>
    <t>de 400.001 a 500.000</t>
  </si>
  <si>
    <t>de 500.001 a 600.000</t>
  </si>
  <si>
    <t>de 600.001 a 700.000</t>
  </si>
  <si>
    <t>de 700.001 a 800.000</t>
  </si>
  <si>
    <t>de 900.001 a 1.000.000</t>
  </si>
  <si>
    <t>de 1.000.001 a 1.100.000</t>
  </si>
  <si>
    <t>de 1.100.001 a 1.200.000</t>
  </si>
  <si>
    <t>de 1.200.001 a 1.300.000</t>
  </si>
  <si>
    <t>de 1.300.001 a 1.400.000</t>
  </si>
  <si>
    <t>de 1.400.001 a 1.500.000</t>
  </si>
  <si>
    <t>de 1.500.001 a 1.600.000</t>
  </si>
  <si>
    <t>de 1.600.001 a 1.700.000</t>
  </si>
  <si>
    <t>de 1.700.001 a 1.800.000</t>
  </si>
  <si>
    <t>Tramos de renta imponible (en pesos ($))</t>
  </si>
  <si>
    <t xml:space="preserve">Fuente: Superintendencia de Salud, Archivos Maestros de Beneficiarios, Contratos y Cotizaciones. </t>
  </si>
  <si>
    <t>Pensionados</t>
  </si>
  <si>
    <t>Dependientes</t>
  </si>
  <si>
    <t>Independientes</t>
  </si>
  <si>
    <t>ÍNDICE</t>
  </si>
  <si>
    <t xml:space="preserve">      Sub total</t>
  </si>
  <si>
    <t>Fuente: Superintendencia de Salud, Archivo Maestro de Beneficiarios.</t>
  </si>
  <si>
    <t>Isapre Banmédica</t>
  </si>
  <si>
    <t>Consalud S.A.</t>
  </si>
  <si>
    <t>Isapre Fundación</t>
  </si>
  <si>
    <t>Número</t>
  </si>
  <si>
    <t>Porcentaje</t>
  </si>
  <si>
    <t>Total Depen-dientes</t>
  </si>
  <si>
    <t>Distribución Geográfica</t>
  </si>
  <si>
    <t>(1) La participación es de cada isapre en relación a su mercado.</t>
  </si>
  <si>
    <t>Vida Tres (2)</t>
  </si>
  <si>
    <t>Isapre Banmédica (2)</t>
  </si>
  <si>
    <t>(2) Vida Tres y Banmédica pertenecen al mismo Holding.</t>
  </si>
  <si>
    <t>Mutuo acuerdo</t>
  </si>
  <si>
    <t>Fuente: Superintendencia de Salud, Archivo Maestro de Suscripciones y Desahucios de Contratos.</t>
  </si>
  <si>
    <t xml:space="preserve">ESTADÍSTICAS BASICAS COMPARADAS DEL SISTEMA ISAPRE EN DICIEMBRE </t>
  </si>
  <si>
    <t>NÚMERO Y TASAS DE CRECIMIENTO</t>
  </si>
  <si>
    <t>PARTICIPACIÓN DE CARTERA POR ISAPRE CON PROPIETARIOS EN COMÚN (1)</t>
  </si>
  <si>
    <t>Nueva Masvida S.A.</t>
  </si>
  <si>
    <t xml:space="preserve">      Nueva Masvida S.A.</t>
  </si>
  <si>
    <t>de 1.800.001 a 1.900.000</t>
  </si>
  <si>
    <t>de 1.900.001 a 2.000.000</t>
  </si>
  <si>
    <t>de 2.000.001 a 2.100.000</t>
  </si>
  <si>
    <t>XVI</t>
  </si>
  <si>
    <t>(*) Son aquellos datos que no presentan información en el campo sexo.</t>
  </si>
  <si>
    <t>Sin clasificar (*)</t>
  </si>
  <si>
    <t>de 800.001 a 900.000</t>
  </si>
  <si>
    <t>Sin info (*)</t>
  </si>
  <si>
    <t>(*) Sin renta informada o renta igual o menor a $10.000.</t>
  </si>
  <si>
    <t>Cartera de beneficiarios de isapres Año 2020</t>
  </si>
  <si>
    <t>COTIZANTES VIGENTES DEL SISTEMA ISAPRE AÑO 2020</t>
  </si>
  <si>
    <t>Dic/19</t>
  </si>
  <si>
    <t>CARGAS VIGENTES DEL SISTEMA ISAPRE AÑO 2020</t>
  </si>
  <si>
    <t>BENEFICIARIOS VIGENTES DEL SISTEMA ISAPRE AÑO 2020</t>
  </si>
  <si>
    <t>Isalud Ltda.</t>
  </si>
  <si>
    <t>COTIZANTES POR CONDICIÓN PREVISIONAL E ISAPRE EN DICIEMBRE DE 2020</t>
  </si>
  <si>
    <t>COTIZANTES DEPENDIENTES POR RENTA IMPONIBLE E ISAPRE EN DICIEMBRE DE 2020</t>
  </si>
  <si>
    <t>Tope Imponible en UF: Valor de UF al 30 de noviembre 2020 $29.030,17 ; Tope (80,2UF) $2.328.219,63  de los que cotizan en AFP.</t>
  </si>
  <si>
    <t>COTIZANTES POR REGIÓN E ISAPRE EN DICIEMBRE DE 2020</t>
  </si>
  <si>
    <t>CARGAS POR REGIÓN E ISAPRE EN DICIEMBRE DE 2020</t>
  </si>
  <si>
    <t>BENEFICIARIOS POR REGIÓN E ISAPRE EN DICIEMBRE DE 2020</t>
  </si>
  <si>
    <t>PARTICIPACIÓN DE CARTERA POR ISAPRE EN DICIEMBRE DE 2020 (1)</t>
  </si>
  <si>
    <t>BENEFICIARIOS POR CONDICIÓN PREVISIONAL DEL COTIZANTE E ISAPRE EN DICIEMBRE DE 2020</t>
  </si>
  <si>
    <t>BENEFICIARIOS POR EDAD E ISAPRE EN DICIEMBRE DE 2020</t>
  </si>
  <si>
    <t>COTIZANTES SEXO MASCULINO POR EDAD E ISAPRE EN DICIEMBRE DE 2020</t>
  </si>
  <si>
    <t>CARGAS SEXO MASCULINO POR EDAD E ISAPRE EN DICIEMBRE DE 2020</t>
  </si>
  <si>
    <t>BENEFICIARIOS SEXO MASCULINO POR EDAD E ISAPRE EN DICIEMBRE DE 2020</t>
  </si>
  <si>
    <t>COTIZANTES SEXO FEMENINO POR EDAD E ISAPRE EN DICIEMBRE DE 2020</t>
  </si>
  <si>
    <t>CARGAS SEXO FEMENINO POR EDAD E ISAPRE EN DICIEMBRE DE 2020</t>
  </si>
  <si>
    <t>BENEFICIARIOS SEXO FEMENINO POR EDAD E ISAPRE EN DICIEMBRE DE 2020</t>
  </si>
  <si>
    <t>SUSCRIPCIONES Y DESAHUCIOS DE CONTRATOS POR ISAPRE ENERO-DICIEMBRE 2020</t>
  </si>
  <si>
    <t>COTIZANTES POR EDAD E ISAPRE EN DICIEMBRE DE 2020</t>
  </si>
  <si>
    <t>CARGAS POR EDAD E ISAPRE EN DICIEMBRE DE 2020</t>
  </si>
  <si>
    <t>SUSCRIPCIONES Y DESAHUCIOS DE CONTRATOS POR MES AÑO 2020</t>
  </si>
  <si>
    <t>SUSCRIPCIONES Y DESAHUCIOS DE CONTRATOS POR TRIMESTRES AÑO 2020</t>
  </si>
  <si>
    <t>de 2.100.001 hasta menos Tope 2.328.219,63   (80,2 UF)</t>
  </si>
  <si>
    <t>Del Tope 2.328.219,63 y más</t>
  </si>
  <si>
    <t>INFORMACIÓN PROVISIONAL</t>
  </si>
  <si>
    <t>Isapres Cerradas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</si>
</sst>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%"/>
    <numFmt numFmtId="174" formatCode="#,##0.0"/>
    <numFmt numFmtId="175" formatCode="0.0_)"/>
    <numFmt numFmtId="176" formatCode="0_)"/>
    <numFmt numFmtId="177" formatCode="#,##0.0;\-#,##0.0"/>
    <numFmt numFmtId="178" formatCode="_ * #,##0_ ;_ * \-#,##0_ ;_ * &quot;-&quot;??_ ;_ @_ "/>
    <numFmt numFmtId="179" formatCode="#,##0.0000000"/>
    <numFmt numFmtId="180" formatCode="0.00000%"/>
    <numFmt numFmtId="181" formatCode="#,##0_ ;\-#,##0\ "/>
    <numFmt numFmtId="182" formatCode="#,##0;;;"/>
    <numFmt numFmtId="183" formatCode="#,##0_ ;\-#,##0;&quot; &quot;"/>
    <numFmt numFmtId="184" formatCode="0.0%;0.0%;&quot; &quot;"/>
    <numFmt numFmtId="185" formatCode="#,##0;\-#,##0;;@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u val="single"/>
      <sz val="10"/>
      <color indexed="9"/>
      <name val="Arial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u val="single"/>
      <sz val="10"/>
      <color theme="0"/>
      <name val="Arial"/>
      <family val="2"/>
    </font>
    <font>
      <b/>
      <sz val="14"/>
      <color rgb="FF066290"/>
      <name val="Verdana"/>
      <family val="2"/>
    </font>
    <font>
      <b/>
      <sz val="11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2" fontId="6" fillId="0" borderId="0">
      <alignment/>
      <protection/>
    </xf>
    <xf numFmtId="172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29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173" fontId="9" fillId="0" borderId="11" xfId="6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173" fontId="9" fillId="0" borderId="12" xfId="6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173" fontId="9" fillId="0" borderId="13" xfId="60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173" fontId="11" fillId="33" borderId="14" xfId="60" applyNumberFormat="1" applyFont="1" applyFill="1" applyBorder="1" applyAlignment="1" applyProtection="1">
      <alignment/>
      <protection/>
    </xf>
    <xf numFmtId="173" fontId="11" fillId="33" borderId="15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173" fontId="11" fillId="33" borderId="20" xfId="60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173" fontId="11" fillId="33" borderId="21" xfId="60" applyNumberFormat="1" applyFont="1" applyFill="1" applyBorder="1" applyAlignment="1" applyProtection="1">
      <alignment/>
      <protection/>
    </xf>
    <xf numFmtId="173" fontId="11" fillId="33" borderId="22" xfId="60" applyNumberFormat="1" applyFont="1" applyFill="1" applyBorder="1" applyAlignment="1" applyProtection="1">
      <alignment/>
      <protection/>
    </xf>
    <xf numFmtId="173" fontId="11" fillId="33" borderId="23" xfId="60" applyNumberFormat="1" applyFont="1" applyFill="1" applyBorder="1" applyAlignment="1" applyProtection="1">
      <alignment/>
      <protection/>
    </xf>
    <xf numFmtId="173" fontId="11" fillId="33" borderId="24" xfId="60" applyNumberFormat="1" applyFont="1" applyFill="1" applyBorder="1" applyAlignment="1" applyProtection="1">
      <alignment/>
      <protection/>
    </xf>
    <xf numFmtId="173" fontId="11" fillId="33" borderId="25" xfId="60" applyNumberFormat="1" applyFont="1" applyFill="1" applyBorder="1" applyAlignment="1" applyProtection="1">
      <alignment/>
      <protection/>
    </xf>
    <xf numFmtId="173" fontId="11" fillId="33" borderId="26" xfId="60" applyNumberFormat="1" applyFont="1" applyFill="1" applyBorder="1" applyAlignment="1" applyProtection="1">
      <alignment/>
      <protection/>
    </xf>
    <xf numFmtId="173" fontId="11" fillId="33" borderId="27" xfId="6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72" fontId="53" fillId="0" borderId="28" xfId="58" applyFont="1" applyBorder="1" applyAlignment="1">
      <alignment wrapText="1"/>
      <protection/>
    </xf>
    <xf numFmtId="172" fontId="53" fillId="0" borderId="0" xfId="58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2" fontId="54" fillId="0" borderId="0" xfId="58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37" fontId="11" fillId="33" borderId="29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0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37" fontId="11" fillId="33" borderId="14" xfId="0" applyNumberFormat="1" applyFont="1" applyFill="1" applyBorder="1" applyAlignment="1" applyProtection="1" quotePrefix="1">
      <alignment horizontal="center"/>
      <protection/>
    </xf>
    <xf numFmtId="37" fontId="11" fillId="33" borderId="15" xfId="0" applyNumberFormat="1" applyFont="1" applyFill="1" applyBorder="1" applyAlignment="1" applyProtection="1">
      <alignment horizontal="center"/>
      <protection/>
    </xf>
    <xf numFmtId="37" fontId="11" fillId="33" borderId="30" xfId="0" applyNumberFormat="1" applyFont="1" applyFill="1" applyBorder="1" applyAlignment="1" applyProtection="1">
      <alignment horizontal="center"/>
      <protection/>
    </xf>
    <xf numFmtId="37" fontId="11" fillId="33" borderId="29" xfId="0" applyNumberFormat="1" applyFont="1" applyFill="1" applyBorder="1" applyAlignment="1" applyProtection="1">
      <alignment horizontal="center" vertical="center" wrapText="1"/>
      <protection/>
    </xf>
    <xf numFmtId="37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 quotePrefix="1">
      <alignment horizontal="center"/>
      <protection/>
    </xf>
    <xf numFmtId="37" fontId="11" fillId="33" borderId="14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14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Alignment="1">
      <alignment/>
    </xf>
    <xf numFmtId="37" fontId="11" fillId="33" borderId="30" xfId="0" applyNumberFormat="1" applyFont="1" applyFill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16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16" xfId="0" applyNumberFormat="1" applyFont="1" applyBorder="1" applyAlignment="1" applyProtection="1">
      <alignment horizontal="left"/>
      <protection/>
    </xf>
    <xf numFmtId="37" fontId="9" fillId="0" borderId="0" xfId="57" applyNumberFormat="1" applyFont="1" applyBorder="1" applyAlignment="1" applyProtection="1">
      <alignment horizontal="left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31" xfId="0" applyNumberFormat="1" applyFont="1" applyBorder="1" applyAlignment="1" applyProtection="1">
      <alignment horizontal="right"/>
      <protection/>
    </xf>
    <xf numFmtId="173" fontId="11" fillId="33" borderId="32" xfId="60" applyNumberFormat="1" applyFont="1" applyFill="1" applyBorder="1" applyAlignment="1" applyProtection="1">
      <alignment/>
      <protection/>
    </xf>
    <xf numFmtId="173" fontId="11" fillId="33" borderId="33" xfId="60" applyNumberFormat="1" applyFont="1" applyFill="1" applyBorder="1" applyAlignment="1" applyProtection="1">
      <alignment/>
      <protection/>
    </xf>
    <xf numFmtId="0" fontId="9" fillId="0" borderId="3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5" xfId="0" applyFont="1" applyBorder="1" applyAlignment="1">
      <alignment/>
    </xf>
    <xf numFmtId="37" fontId="9" fillId="0" borderId="18" xfId="0" applyNumberFormat="1" applyFont="1" applyBorder="1" applyAlignment="1" applyProtection="1">
      <alignment horizontal="left"/>
      <protection/>
    </xf>
    <xf numFmtId="173" fontId="11" fillId="33" borderId="36" xfId="60" applyNumberFormat="1" applyFont="1" applyFill="1" applyBorder="1" applyAlignment="1" applyProtection="1" quotePrefix="1">
      <alignment/>
      <protection/>
    </xf>
    <xf numFmtId="173" fontId="11" fillId="33" borderId="32" xfId="60" applyNumberFormat="1" applyFont="1" applyFill="1" applyBorder="1" applyAlignment="1" applyProtection="1">
      <alignment vertical="center" wrapText="1"/>
      <protection/>
    </xf>
    <xf numFmtId="173" fontId="11" fillId="33" borderId="33" xfId="60" applyNumberFormat="1" applyFont="1" applyFill="1" applyBorder="1" applyAlignment="1" applyProtection="1">
      <alignment vertical="center" wrapText="1"/>
      <protection/>
    </xf>
    <xf numFmtId="37" fontId="9" fillId="0" borderId="34" xfId="0" applyNumberFormat="1" applyFont="1" applyBorder="1" applyAlignment="1" applyProtection="1">
      <alignment wrapText="1"/>
      <protection/>
    </xf>
    <xf numFmtId="37" fontId="9" fillId="0" borderId="28" xfId="0" applyNumberFormat="1" applyFont="1" applyBorder="1" applyAlignment="1" applyProtection="1">
      <alignment wrapText="1"/>
      <protection/>
    </xf>
    <xf numFmtId="37" fontId="9" fillId="0" borderId="35" xfId="0" applyNumberFormat="1" applyFont="1" applyBorder="1" applyAlignment="1" applyProtection="1">
      <alignment wrapText="1"/>
      <protection/>
    </xf>
    <xf numFmtId="37" fontId="11" fillId="33" borderId="14" xfId="0" applyNumberFormat="1" applyFont="1" applyFill="1" applyBorder="1" applyAlignment="1" applyProtection="1" quotePrefix="1">
      <alignment horizontal="center" vertical="center"/>
      <protection/>
    </xf>
    <xf numFmtId="37" fontId="11" fillId="33" borderId="14" xfId="0" applyNumberFormat="1" applyFont="1" applyFill="1" applyBorder="1" applyAlignment="1" applyProtection="1">
      <alignment horizontal="center" vertical="center"/>
      <protection/>
    </xf>
    <xf numFmtId="185" fontId="9" fillId="0" borderId="11" xfId="0" applyNumberFormat="1" applyFont="1" applyBorder="1" applyAlignment="1" applyProtection="1">
      <alignment/>
      <protection/>
    </xf>
    <xf numFmtId="185" fontId="9" fillId="0" borderId="11" xfId="60" applyNumberFormat="1" applyFont="1" applyBorder="1" applyAlignment="1" applyProtection="1">
      <alignment/>
      <protection/>
    </xf>
    <xf numFmtId="185" fontId="9" fillId="0" borderId="12" xfId="0" applyNumberFormat="1" applyFont="1" applyBorder="1" applyAlignment="1" applyProtection="1">
      <alignment/>
      <protection/>
    </xf>
    <xf numFmtId="185" fontId="9" fillId="0" borderId="12" xfId="60" applyNumberFormat="1" applyFont="1" applyBorder="1" applyAlignment="1" applyProtection="1">
      <alignment/>
      <protection/>
    </xf>
    <xf numFmtId="185" fontId="9" fillId="0" borderId="13" xfId="0" applyNumberFormat="1" applyFont="1" applyBorder="1" applyAlignment="1" applyProtection="1">
      <alignment/>
      <protection/>
    </xf>
    <xf numFmtId="185" fontId="9" fillId="0" borderId="13" xfId="60" applyNumberFormat="1" applyFont="1" applyBorder="1" applyAlignment="1" applyProtection="1">
      <alignment/>
      <protection/>
    </xf>
    <xf numFmtId="185" fontId="11" fillId="33" borderId="21" xfId="0" applyNumberFormat="1" applyFont="1" applyFill="1" applyBorder="1" applyAlignment="1" applyProtection="1">
      <alignment/>
      <protection/>
    </xf>
    <xf numFmtId="185" fontId="11" fillId="33" borderId="25" xfId="0" applyNumberFormat="1" applyFont="1" applyFill="1" applyBorder="1" applyAlignment="1" applyProtection="1">
      <alignment/>
      <protection/>
    </xf>
    <xf numFmtId="185" fontId="11" fillId="33" borderId="25" xfId="60" applyNumberFormat="1" applyFont="1" applyFill="1" applyBorder="1" applyAlignment="1" applyProtection="1">
      <alignment/>
      <protection/>
    </xf>
    <xf numFmtId="185" fontId="11" fillId="33" borderId="23" xfId="0" applyNumberFormat="1" applyFont="1" applyFill="1" applyBorder="1" applyAlignment="1" applyProtection="1">
      <alignment/>
      <protection/>
    </xf>
    <xf numFmtId="185" fontId="11" fillId="33" borderId="26" xfId="0" applyNumberFormat="1" applyFont="1" applyFill="1" applyBorder="1" applyAlignment="1" applyProtection="1">
      <alignment/>
      <protection/>
    </xf>
    <xf numFmtId="185" fontId="11" fillId="33" borderId="26" xfId="60" applyNumberFormat="1" applyFont="1" applyFill="1" applyBorder="1" applyAlignment="1" applyProtection="1">
      <alignment/>
      <protection/>
    </xf>
    <xf numFmtId="185" fontId="11" fillId="33" borderId="37" xfId="0" applyNumberFormat="1" applyFont="1" applyFill="1" applyBorder="1" applyAlignment="1" applyProtection="1">
      <alignment/>
      <protection/>
    </xf>
    <xf numFmtId="185" fontId="11" fillId="33" borderId="36" xfId="0" applyNumberFormat="1" applyFont="1" applyFill="1" applyBorder="1" applyAlignment="1" applyProtection="1">
      <alignment/>
      <protection/>
    </xf>
    <xf numFmtId="185" fontId="11" fillId="33" borderId="36" xfId="60" applyNumberFormat="1" applyFont="1" applyFill="1" applyBorder="1" applyAlignment="1" applyProtection="1">
      <alignment/>
      <protection/>
    </xf>
    <xf numFmtId="185" fontId="11" fillId="33" borderId="22" xfId="0" applyNumberFormat="1" applyFont="1" applyFill="1" applyBorder="1" applyAlignment="1" applyProtection="1">
      <alignment/>
      <protection/>
    </xf>
    <xf numFmtId="185" fontId="11" fillId="33" borderId="24" xfId="0" applyNumberFormat="1" applyFont="1" applyFill="1" applyBorder="1" applyAlignment="1" applyProtection="1">
      <alignment/>
      <protection/>
    </xf>
    <xf numFmtId="185" fontId="11" fillId="33" borderId="14" xfId="0" applyNumberFormat="1" applyFont="1" applyFill="1" applyBorder="1" applyAlignment="1" applyProtection="1">
      <alignment/>
      <protection/>
    </xf>
    <xf numFmtId="185" fontId="11" fillId="33" borderId="15" xfId="0" applyNumberFormat="1" applyFont="1" applyFill="1" applyBorder="1" applyAlignment="1" applyProtection="1">
      <alignment/>
      <protection/>
    </xf>
    <xf numFmtId="185" fontId="11" fillId="33" borderId="32" xfId="0" applyNumberFormat="1" applyFont="1" applyFill="1" applyBorder="1" applyAlignment="1" applyProtection="1">
      <alignment/>
      <protection/>
    </xf>
    <xf numFmtId="185" fontId="11" fillId="33" borderId="38" xfId="0" applyNumberFormat="1" applyFont="1" applyFill="1" applyBorder="1" applyAlignment="1" applyProtection="1">
      <alignment/>
      <protection/>
    </xf>
    <xf numFmtId="185" fontId="11" fillId="33" borderId="32" xfId="0" applyNumberFormat="1" applyFont="1" applyFill="1" applyBorder="1" applyAlignment="1" applyProtection="1">
      <alignment vertical="center" wrapText="1"/>
      <protection/>
    </xf>
    <xf numFmtId="185" fontId="11" fillId="33" borderId="33" xfId="0" applyNumberFormat="1" applyFont="1" applyFill="1" applyBorder="1" applyAlignment="1" applyProtection="1">
      <alignment vertical="center" wrapText="1"/>
      <protection/>
    </xf>
    <xf numFmtId="185" fontId="11" fillId="33" borderId="27" xfId="0" applyNumberFormat="1" applyFont="1" applyFill="1" applyBorder="1" applyAlignment="1" applyProtection="1">
      <alignment/>
      <protection/>
    </xf>
    <xf numFmtId="185" fontId="11" fillId="33" borderId="21" xfId="60" applyNumberFormat="1" applyFont="1" applyFill="1" applyBorder="1" applyAlignment="1" applyProtection="1">
      <alignment/>
      <protection/>
    </xf>
    <xf numFmtId="185" fontId="11" fillId="33" borderId="23" xfId="60" applyNumberFormat="1" applyFont="1" applyFill="1" applyBorder="1" applyAlignment="1" applyProtection="1">
      <alignment/>
      <protection/>
    </xf>
    <xf numFmtId="185" fontId="11" fillId="33" borderId="22" xfId="60" applyNumberFormat="1" applyFont="1" applyFill="1" applyBorder="1" applyAlignment="1" applyProtection="1">
      <alignment/>
      <protection/>
    </xf>
    <xf numFmtId="185" fontId="11" fillId="33" borderId="24" xfId="60" applyNumberFormat="1" applyFont="1" applyFill="1" applyBorder="1" applyAlignment="1" applyProtection="1">
      <alignment/>
      <protection/>
    </xf>
    <xf numFmtId="185" fontId="11" fillId="33" borderId="37" xfId="60" applyNumberFormat="1" applyFont="1" applyFill="1" applyBorder="1" applyAlignment="1" applyProtection="1">
      <alignment/>
      <protection/>
    </xf>
    <xf numFmtId="185" fontId="11" fillId="33" borderId="27" xfId="60" applyNumberFormat="1" applyFont="1" applyFill="1" applyBorder="1" applyAlignment="1" applyProtection="1">
      <alignment/>
      <protection/>
    </xf>
    <xf numFmtId="185" fontId="9" fillId="0" borderId="17" xfId="60" applyNumberFormat="1" applyFont="1" applyBorder="1" applyAlignment="1" applyProtection="1">
      <alignment/>
      <protection/>
    </xf>
    <xf numFmtId="185" fontId="9" fillId="0" borderId="17" xfId="0" applyNumberFormat="1" applyFont="1" applyBorder="1" applyAlignment="1" applyProtection="1">
      <alignment/>
      <protection/>
    </xf>
    <xf numFmtId="185" fontId="9" fillId="0" borderId="39" xfId="60" applyNumberFormat="1" applyFont="1" applyBorder="1" applyAlignment="1" applyProtection="1">
      <alignment/>
      <protection/>
    </xf>
    <xf numFmtId="185" fontId="9" fillId="0" borderId="39" xfId="0" applyNumberFormat="1" applyFont="1" applyBorder="1" applyAlignment="1" applyProtection="1">
      <alignment/>
      <protection/>
    </xf>
    <xf numFmtId="185" fontId="9" fillId="0" borderId="11" xfId="0" applyNumberFormat="1" applyFont="1" applyBorder="1" applyAlignment="1">
      <alignment/>
    </xf>
    <xf numFmtId="185" fontId="9" fillId="0" borderId="12" xfId="0" applyNumberFormat="1" applyFont="1" applyBorder="1" applyAlignment="1">
      <alignment/>
    </xf>
    <xf numFmtId="185" fontId="11" fillId="33" borderId="40" xfId="0" applyNumberFormat="1" applyFont="1" applyFill="1" applyBorder="1" applyAlignment="1">
      <alignment/>
    </xf>
    <xf numFmtId="185" fontId="11" fillId="33" borderId="41" xfId="0" applyNumberFormat="1" applyFont="1" applyFill="1" applyBorder="1" applyAlignment="1">
      <alignment/>
    </xf>
    <xf numFmtId="0" fontId="55" fillId="34" borderId="17" xfId="46" applyFont="1" applyFill="1" applyBorder="1" applyAlignment="1" applyProtection="1">
      <alignment horizontal="center" vertical="center"/>
      <protection/>
    </xf>
    <xf numFmtId="37" fontId="56" fillId="0" borderId="0" xfId="0" applyNumberFormat="1" applyFont="1" applyAlignment="1">
      <alignment horizontal="left" wrapText="1"/>
    </xf>
    <xf numFmtId="37" fontId="56" fillId="0" borderId="0" xfId="0" applyNumberFormat="1" applyFont="1" applyAlignment="1">
      <alignment horizontal="left"/>
    </xf>
    <xf numFmtId="37" fontId="57" fillId="0" borderId="0" xfId="0" applyNumberFormat="1" applyFont="1" applyAlignment="1">
      <alignment horizontal="left" wrapText="1"/>
    </xf>
    <xf numFmtId="37" fontId="57" fillId="0" borderId="0" xfId="0" applyNumberFormat="1" applyFont="1" applyAlignment="1">
      <alignment horizontal="left"/>
    </xf>
    <xf numFmtId="37" fontId="58" fillId="0" borderId="28" xfId="0" applyNumberFormat="1" applyFont="1" applyBorder="1" applyAlignment="1">
      <alignment horizontal="left"/>
    </xf>
    <xf numFmtId="0" fontId="9" fillId="0" borderId="34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37" fontId="9" fillId="0" borderId="18" xfId="0" applyNumberFormat="1" applyFont="1" applyBorder="1" applyAlignment="1" applyProtection="1">
      <alignment wrapText="1"/>
      <protection/>
    </xf>
    <xf numFmtId="37" fontId="9" fillId="0" borderId="0" xfId="0" applyNumberFormat="1" applyFont="1" applyBorder="1" applyAlignment="1" applyProtection="1">
      <alignment wrapText="1"/>
      <protection/>
    </xf>
    <xf numFmtId="37" fontId="9" fillId="0" borderId="16" xfId="0" applyNumberFormat="1" applyFont="1" applyBorder="1" applyAlignment="1" applyProtection="1">
      <alignment wrapText="1"/>
      <protection/>
    </xf>
    <xf numFmtId="37" fontId="9" fillId="0" borderId="42" xfId="0" applyNumberFormat="1" applyFont="1" applyBorder="1" applyAlignment="1" applyProtection="1">
      <alignment wrapText="1"/>
      <protection/>
    </xf>
    <xf numFmtId="37" fontId="9" fillId="0" borderId="43" xfId="0" applyNumberFormat="1" applyFont="1" applyBorder="1" applyAlignment="1" applyProtection="1">
      <alignment wrapText="1"/>
      <protection/>
    </xf>
    <xf numFmtId="37" fontId="9" fillId="0" borderId="19" xfId="0" applyNumberFormat="1" applyFont="1" applyBorder="1" applyAlignment="1" applyProtection="1">
      <alignment wrapText="1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0" fillId="33" borderId="43" xfId="0" applyNumberFormat="1" applyFont="1" applyFill="1" applyBorder="1" applyAlignment="1" applyProtection="1">
      <alignment horizontal="center"/>
      <protection/>
    </xf>
    <xf numFmtId="37" fontId="10" fillId="33" borderId="19" xfId="0" applyNumberFormat="1" applyFont="1" applyFill="1" applyBorder="1" applyAlignment="1" applyProtection="1">
      <alignment horizontal="center"/>
      <protection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30" xfId="0" applyNumberFormat="1" applyFont="1" applyFill="1" applyBorder="1" applyAlignment="1" applyProtection="1">
      <alignment horizontal="center"/>
      <protection/>
    </xf>
    <xf numFmtId="37" fontId="10" fillId="33" borderId="45" xfId="0" applyNumberFormat="1" applyFont="1" applyFill="1" applyBorder="1" applyAlignment="1" applyProtection="1">
      <alignment horizontal="center"/>
      <protection/>
    </xf>
    <xf numFmtId="37" fontId="10" fillId="33" borderId="46" xfId="0" applyNumberFormat="1" applyFont="1" applyFill="1" applyBorder="1" applyAlignment="1" applyProtection="1">
      <alignment horizontal="center"/>
      <protection/>
    </xf>
    <xf numFmtId="37" fontId="10" fillId="33" borderId="47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 vertical="center" wrapText="1"/>
      <protection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37" fontId="11" fillId="33" borderId="38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49" xfId="0" applyNumberFormat="1" applyFont="1" applyFill="1" applyBorder="1" applyAlignment="1" applyProtection="1">
      <alignment horizontal="center"/>
      <protection/>
    </xf>
    <xf numFmtId="37" fontId="11" fillId="33" borderId="23" xfId="0" applyNumberFormat="1" applyFont="1" applyFill="1" applyBorder="1" applyAlignment="1" applyProtection="1">
      <alignment horizontal="center"/>
      <protection/>
    </xf>
    <xf numFmtId="37" fontId="9" fillId="0" borderId="18" xfId="0" applyNumberFormat="1" applyFont="1" applyBorder="1" applyAlignment="1" applyProtection="1">
      <alignment horizontal="left" wrapText="1"/>
      <protection/>
    </xf>
    <xf numFmtId="37" fontId="9" fillId="0" borderId="0" xfId="0" applyNumberFormat="1" applyFont="1" applyBorder="1" applyAlignment="1" applyProtection="1">
      <alignment horizontal="left" wrapText="1"/>
      <protection/>
    </xf>
    <xf numFmtId="37" fontId="9" fillId="0" borderId="16" xfId="0" applyNumberFormat="1" applyFont="1" applyBorder="1" applyAlignment="1" applyProtection="1">
      <alignment horizontal="left" wrapText="1"/>
      <protection/>
    </xf>
    <xf numFmtId="37" fontId="11" fillId="33" borderId="29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9" fillId="0" borderId="42" xfId="0" applyNumberFormat="1" applyFont="1" applyBorder="1" applyAlignment="1" applyProtection="1">
      <alignment horizontal="left"/>
      <protection/>
    </xf>
    <xf numFmtId="37" fontId="9" fillId="0" borderId="43" xfId="0" applyNumberFormat="1" applyFont="1" applyBorder="1" applyAlignment="1" applyProtection="1">
      <alignment horizontal="left"/>
      <protection/>
    </xf>
    <xf numFmtId="37" fontId="9" fillId="0" borderId="19" xfId="0" applyNumberFormat="1" applyFont="1" applyBorder="1" applyAlignment="1" applyProtection="1">
      <alignment horizontal="left"/>
      <protection/>
    </xf>
    <xf numFmtId="37" fontId="9" fillId="0" borderId="34" xfId="0" applyNumberFormat="1" applyFont="1" applyBorder="1" applyAlignment="1" applyProtection="1">
      <alignment horizontal="left" wrapText="1"/>
      <protection/>
    </xf>
    <xf numFmtId="37" fontId="9" fillId="0" borderId="28" xfId="0" applyNumberFormat="1" applyFont="1" applyBorder="1" applyAlignment="1" applyProtection="1">
      <alignment horizontal="left" wrapText="1"/>
      <protection/>
    </xf>
    <xf numFmtId="37" fontId="9" fillId="0" borderId="35" xfId="0" applyNumberFormat="1" applyFont="1" applyBorder="1" applyAlignment="1" applyProtection="1">
      <alignment horizontal="left" wrapText="1"/>
      <protection/>
    </xf>
    <xf numFmtId="37" fontId="10" fillId="33" borderId="50" xfId="0" applyNumberFormat="1" applyFont="1" applyFill="1" applyBorder="1" applyAlignment="1" applyProtection="1">
      <alignment horizontal="center"/>
      <protection/>
    </xf>
    <xf numFmtId="37" fontId="10" fillId="33" borderId="51" xfId="0" applyNumberFormat="1" applyFont="1" applyFill="1" applyBorder="1" applyAlignment="1" applyProtection="1">
      <alignment horizontal="center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1" fillId="33" borderId="53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37" xfId="0" applyNumberFormat="1" applyFont="1" applyFill="1" applyBorder="1" applyAlignment="1" applyProtection="1">
      <alignment horizontal="center" vertical="center" wrapText="1"/>
      <protection/>
    </xf>
    <xf numFmtId="37" fontId="11" fillId="33" borderId="58" xfId="0" applyNumberFormat="1" applyFont="1" applyFill="1" applyBorder="1" applyAlignment="1" applyProtection="1">
      <alignment horizontal="center" vertical="center" wrapText="1"/>
      <protection/>
    </xf>
    <xf numFmtId="37" fontId="11" fillId="33" borderId="59" xfId="0" applyNumberFormat="1" applyFont="1" applyFill="1" applyBorder="1" applyAlignment="1" applyProtection="1">
      <alignment horizontal="center"/>
      <protection/>
    </xf>
    <xf numFmtId="37" fontId="11" fillId="33" borderId="60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/>
      <protection/>
    </xf>
    <xf numFmtId="37" fontId="10" fillId="33" borderId="18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6" xfId="0" applyNumberFormat="1" applyFont="1" applyFill="1" applyBorder="1" applyAlignment="1" applyProtection="1">
      <alignment horizontal="center"/>
      <protection/>
    </xf>
    <xf numFmtId="37" fontId="11" fillId="33" borderId="63" xfId="0" applyNumberFormat="1" applyFont="1" applyFill="1" applyBorder="1" applyAlignment="1" applyProtection="1">
      <alignment horizontal="center"/>
      <protection/>
    </xf>
    <xf numFmtId="37" fontId="11" fillId="33" borderId="64" xfId="0" applyNumberFormat="1" applyFont="1" applyFill="1" applyBorder="1" applyAlignment="1" applyProtection="1">
      <alignment horizontal="center"/>
      <protection/>
    </xf>
    <xf numFmtId="37" fontId="11" fillId="33" borderId="65" xfId="0" applyNumberFormat="1" applyFont="1" applyFill="1" applyBorder="1" applyAlignment="1" applyProtection="1">
      <alignment horizontal="center"/>
      <protection/>
    </xf>
    <xf numFmtId="37" fontId="11" fillId="33" borderId="66" xfId="0" applyNumberFormat="1" applyFont="1" applyFill="1" applyBorder="1" applyAlignment="1" applyProtection="1">
      <alignment horizontal="center"/>
      <protection/>
    </xf>
    <xf numFmtId="37" fontId="11" fillId="33" borderId="67" xfId="0" applyNumberFormat="1" applyFont="1" applyFill="1" applyBorder="1" applyAlignment="1" applyProtection="1">
      <alignment horizontal="center"/>
      <protection/>
    </xf>
    <xf numFmtId="37" fontId="11" fillId="33" borderId="25" xfId="0" applyNumberFormat="1" applyFont="1" applyFill="1" applyBorder="1" applyAlignment="1" applyProtection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 vertical="center" wrapText="1"/>
      <protection/>
    </xf>
    <xf numFmtId="37" fontId="11" fillId="33" borderId="6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68" xfId="0" applyNumberFormat="1" applyFont="1" applyFill="1" applyBorder="1" applyAlignment="1" applyProtection="1">
      <alignment horizontal="center"/>
      <protection/>
    </xf>
    <xf numFmtId="37" fontId="11" fillId="33" borderId="29" xfId="0" applyNumberFormat="1" applyFont="1" applyFill="1" applyBorder="1" applyAlignment="1" applyProtection="1">
      <alignment horizontal="center" vertical="center" wrapText="1"/>
      <protection/>
    </xf>
    <xf numFmtId="37" fontId="11" fillId="33" borderId="30" xfId="0" applyNumberFormat="1" applyFont="1" applyFill="1" applyBorder="1" applyAlignment="1" applyProtection="1">
      <alignment horizontal="center" vertical="center" wrapText="1"/>
      <protection/>
    </xf>
    <xf numFmtId="37" fontId="11" fillId="33" borderId="14" xfId="0" applyNumberFormat="1" applyFont="1" applyFill="1" applyBorder="1" applyAlignment="1" applyProtection="1">
      <alignment horizontal="center" vertical="center" wrapText="1"/>
      <protection/>
    </xf>
    <xf numFmtId="37" fontId="11" fillId="33" borderId="30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/>
      <protection/>
    </xf>
    <xf numFmtId="0" fontId="9" fillId="0" borderId="34" xfId="0" applyFont="1" applyBorder="1" applyAlignment="1" quotePrefix="1">
      <alignment horizontal="left" wrapText="1"/>
    </xf>
    <xf numFmtId="0" fontId="9" fillId="0" borderId="28" xfId="0" applyFont="1" applyBorder="1" applyAlignment="1" quotePrefix="1">
      <alignment horizontal="left" wrapText="1"/>
    </xf>
    <xf numFmtId="0" fontId="9" fillId="0" borderId="35" xfId="0" applyFont="1" applyBorder="1" applyAlignment="1" quotePrefix="1">
      <alignment horizontal="left" wrapText="1"/>
    </xf>
    <xf numFmtId="37" fontId="9" fillId="0" borderId="18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16" xfId="0" applyNumberFormat="1" applyFont="1" applyBorder="1" applyAlignment="1" applyProtection="1" quotePrefix="1">
      <alignment horizontal="left"/>
      <protection/>
    </xf>
    <xf numFmtId="37" fontId="9" fillId="0" borderId="34" xfId="0" applyNumberFormat="1" applyFont="1" applyBorder="1" applyAlignment="1" applyProtection="1" quotePrefix="1">
      <alignment horizontal="left" wrapText="1"/>
      <protection/>
    </xf>
    <xf numFmtId="37" fontId="10" fillId="33" borderId="69" xfId="0" applyNumberFormat="1" applyFont="1" applyFill="1" applyBorder="1" applyAlignment="1" applyProtection="1">
      <alignment horizontal="center"/>
      <protection/>
    </xf>
    <xf numFmtId="37" fontId="9" fillId="0" borderId="18" xfId="0" applyNumberFormat="1" applyFont="1" applyBorder="1" applyAlignment="1" applyProtection="1" quotePrefix="1">
      <alignment horizontal="left" wrapText="1"/>
      <protection/>
    </xf>
    <xf numFmtId="37" fontId="9" fillId="0" borderId="0" xfId="0" applyNumberFormat="1" applyFont="1" applyBorder="1" applyAlignment="1" applyProtection="1" quotePrefix="1">
      <alignment horizontal="left" wrapText="1"/>
      <protection/>
    </xf>
    <xf numFmtId="37" fontId="9" fillId="0" borderId="16" xfId="0" applyNumberFormat="1" applyFont="1" applyBorder="1" applyAlignment="1" applyProtection="1" quotePrefix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43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34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35" xfId="0" applyNumberFormat="1" applyFont="1" applyBorder="1" applyAlignment="1" applyProtection="1">
      <alignment horizontal="left"/>
      <protection/>
    </xf>
    <xf numFmtId="37" fontId="11" fillId="33" borderId="65" xfId="0" applyNumberFormat="1" applyFont="1" applyFill="1" applyBorder="1" applyAlignment="1" applyProtection="1">
      <alignment horizontal="center" vertical="center" wrapText="1"/>
      <protection/>
    </xf>
    <xf numFmtId="37" fontId="11" fillId="33" borderId="66" xfId="0" applyNumberFormat="1" applyFont="1" applyFill="1" applyBorder="1" applyAlignment="1" applyProtection="1">
      <alignment horizontal="center" vertical="center" wrapText="1"/>
      <protection/>
    </xf>
    <xf numFmtId="37" fontId="11" fillId="33" borderId="34" xfId="0" applyNumberFormat="1" applyFont="1" applyFill="1" applyBorder="1" applyAlignment="1" applyProtection="1">
      <alignment horizontal="center" vertical="center" wrapText="1"/>
      <protection/>
    </xf>
    <xf numFmtId="37" fontId="11" fillId="33" borderId="70" xfId="0" applyNumberFormat="1" applyFont="1" applyFill="1" applyBorder="1" applyAlignment="1" applyProtection="1">
      <alignment horizontal="center" vertical="center" wrapText="1"/>
      <protection/>
    </xf>
    <xf numFmtId="37" fontId="11" fillId="33" borderId="59" xfId="0" applyNumberFormat="1" applyFont="1" applyFill="1" applyBorder="1" applyAlignment="1" applyProtection="1">
      <alignment horizontal="center" vertical="center" wrapText="1"/>
      <protection/>
    </xf>
    <xf numFmtId="37" fontId="11" fillId="33" borderId="60" xfId="0" applyNumberFormat="1" applyFont="1" applyFill="1" applyBorder="1" applyAlignment="1" applyProtection="1">
      <alignment horizontal="center" vertical="center" wrapText="1"/>
      <protection/>
    </xf>
    <xf numFmtId="37" fontId="11" fillId="33" borderId="61" xfId="0" applyNumberFormat="1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>
      <alignment horizontal="center"/>
    </xf>
    <xf numFmtId="0" fontId="11" fillId="33" borderId="71" xfId="0" applyFont="1" applyFill="1" applyBorder="1" applyAlignment="1">
      <alignment horizontal="center"/>
    </xf>
    <xf numFmtId="37" fontId="9" fillId="0" borderId="18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16" xfId="0" applyNumberFormat="1" applyFont="1" applyBorder="1" applyAlignment="1" applyProtection="1">
      <alignment horizontal="left"/>
      <protection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0" xfId="0" applyNumberFormat="1" applyFont="1" applyFill="1" applyBorder="1" applyAlignment="1" applyProtection="1">
      <alignment horizontal="left" wrapText="1"/>
      <protection/>
    </xf>
    <xf numFmtId="37" fontId="9" fillId="0" borderId="16" xfId="0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257175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339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2181225</xdr:colOff>
      <xdr:row>6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81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</xdr:col>
      <xdr:colOff>561975</xdr:colOff>
      <xdr:row>22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561975</xdr:colOff>
      <xdr:row>66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</xdr:col>
      <xdr:colOff>561975</xdr:colOff>
      <xdr:row>65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7280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952500</xdr:colOff>
      <xdr:row>35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561975</xdr:colOff>
      <xdr:row>24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95250</xdr:rowOff>
    </xdr:from>
    <xdr:to>
      <xdr:col>0</xdr:col>
      <xdr:colOff>952500</xdr:colOff>
      <xdr:row>52</xdr:row>
      <xdr:rowOff>142875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561975</xdr:colOff>
      <xdr:row>62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561975</xdr:colOff>
      <xdr:row>24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</xdr:col>
      <xdr:colOff>561975</xdr:colOff>
      <xdr:row>23</xdr:row>
      <xdr:rowOff>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561975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</xdr:col>
      <xdr:colOff>561975</xdr:colOff>
      <xdr:row>65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41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</xdr:col>
      <xdr:colOff>561975</xdr:colOff>
      <xdr:row>45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1</xdr:col>
      <xdr:colOff>561975</xdr:colOff>
      <xdr:row>70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421875" style="34" customWidth="1"/>
    <col min="2" max="2" width="7.57421875" style="34" customWidth="1"/>
    <col min="3" max="3" width="69.28125" style="34" customWidth="1"/>
    <col min="4" max="16384" width="11.421875" style="34" customWidth="1"/>
  </cols>
  <sheetData>
    <row r="1" ht="12.75"/>
    <row r="2" ht="12.75"/>
    <row r="3" ht="12.75"/>
    <row r="4" ht="12.75"/>
    <row r="5" ht="12.75"/>
    <row r="6" ht="12.75"/>
    <row r="7" ht="12.75"/>
    <row r="11" spans="1:3" ht="19.5" customHeight="1">
      <c r="A11" s="119" t="s">
        <v>227</v>
      </c>
      <c r="B11" s="120"/>
      <c r="C11" s="120"/>
    </row>
    <row r="12" spans="1:3" ht="19.5" customHeight="1">
      <c r="A12" s="121" t="s">
        <v>255</v>
      </c>
      <c r="B12" s="122"/>
      <c r="C12" s="122"/>
    </row>
    <row r="13" spans="1:4" ht="15">
      <c r="A13" s="35"/>
      <c r="B13" s="123" t="s">
        <v>197</v>
      </c>
      <c r="C13" s="123"/>
      <c r="D13" s="123"/>
    </row>
    <row r="14" spans="1:3" ht="12.75">
      <c r="A14" s="36"/>
      <c r="B14" s="36"/>
      <c r="C14" s="36"/>
    </row>
    <row r="15" spans="1:3" ht="12.75">
      <c r="A15" s="37"/>
      <c r="B15" s="42"/>
      <c r="C15" s="38" t="s">
        <v>149</v>
      </c>
    </row>
    <row r="16" spans="1:3" ht="12.75">
      <c r="A16" s="39"/>
      <c r="B16" s="42"/>
      <c r="C16" s="38" t="s">
        <v>150</v>
      </c>
    </row>
    <row r="17" spans="1:3" ht="12.75">
      <c r="A17" s="39"/>
      <c r="B17" s="42"/>
      <c r="C17" s="38" t="s">
        <v>151</v>
      </c>
    </row>
    <row r="18" spans="1:3" ht="12.75">
      <c r="A18" s="39"/>
      <c r="B18" s="42"/>
      <c r="C18" s="38" t="s">
        <v>168</v>
      </c>
    </row>
    <row r="19" spans="1:3" ht="12.75">
      <c r="A19" s="39"/>
      <c r="B19" s="42"/>
      <c r="C19" s="38" t="s">
        <v>152</v>
      </c>
    </row>
    <row r="20" spans="1:3" ht="12.75">
      <c r="A20" s="40"/>
      <c r="B20" s="42"/>
      <c r="C20" s="38" t="s">
        <v>153</v>
      </c>
    </row>
    <row r="21" spans="1:3" ht="12.75">
      <c r="A21" s="40"/>
      <c r="B21" s="42"/>
      <c r="C21" s="38" t="s">
        <v>154</v>
      </c>
    </row>
    <row r="22" spans="1:3" ht="12.75">
      <c r="A22" s="37"/>
      <c r="B22" s="42"/>
      <c r="C22" s="38" t="s">
        <v>169</v>
      </c>
    </row>
    <row r="23" spans="1:3" ht="12.75">
      <c r="A23" s="37"/>
      <c r="B23" s="42"/>
      <c r="C23" s="38" t="s">
        <v>155</v>
      </c>
    </row>
    <row r="24" spans="1:3" ht="12.75">
      <c r="A24" s="1"/>
      <c r="B24" s="42"/>
      <c r="C24" s="38" t="s">
        <v>156</v>
      </c>
    </row>
    <row r="25" spans="1:3" ht="12.75">
      <c r="A25" s="2"/>
      <c r="B25" s="42"/>
      <c r="C25" s="38" t="s">
        <v>157</v>
      </c>
    </row>
    <row r="26" spans="1:3" ht="12.75">
      <c r="A26" s="2"/>
      <c r="B26" s="42"/>
      <c r="C26" s="38" t="s">
        <v>164</v>
      </c>
    </row>
    <row r="27" spans="1:3" ht="12.75">
      <c r="A27" s="1"/>
      <c r="B27" s="42"/>
      <c r="C27" s="38" t="s">
        <v>165</v>
      </c>
    </row>
    <row r="28" spans="1:3" ht="12.75">
      <c r="A28" s="1"/>
      <c r="B28" s="42"/>
      <c r="C28" s="38"/>
    </row>
    <row r="29" spans="1:3" ht="12.75">
      <c r="A29" s="1"/>
      <c r="B29" s="42"/>
      <c r="C29" s="41"/>
    </row>
    <row r="30" spans="1:3" ht="12.75">
      <c r="A30" s="42"/>
      <c r="B30" s="42"/>
      <c r="C30" s="42"/>
    </row>
    <row r="31" spans="1:3" ht="12.75">
      <c r="A31" s="42"/>
      <c r="B31" s="42"/>
      <c r="C31" s="42"/>
    </row>
  </sheetData>
  <sheetProtection/>
  <mergeCells count="3">
    <mergeCell ref="A11:C11"/>
    <mergeCell ref="A12:C12"/>
    <mergeCell ref="B13:D13"/>
  </mergeCells>
  <hyperlinks>
    <hyperlink ref="C15" location="Cartera_comparada!A1" display="Cartera Comparada"/>
    <hyperlink ref="C19" location="Cotizantes_renta!A1" display="Cotizantes Vigentes por Tramos de Renta"/>
    <hyperlink ref="C20" location="Cartera_región!A1" display="Cartera Vigente por Región"/>
    <hyperlink ref="C22" location="Beneficiarios_cond_prev!A1" display="Beneficiarios Vigentes por Condición Previsional"/>
    <hyperlink ref="C23" location="Cartera__edad!A1" display="Cartera Vigente por Tramos de Edad"/>
    <hyperlink ref="C24" location="Cartera_masculina_edad!A1" display="Cartera Sexo Masculino por Tramos de Edad"/>
    <hyperlink ref="C25" location="Cartera_femenina_edad!A1" display="Cartera Sexo Femenino por Tramos de Edad"/>
    <hyperlink ref="C26" location="Suscripción_desahucio_contratos!A1" display="Susucripción y Desahucios de Contratos"/>
    <hyperlink ref="C27" location="Suscripción_desahucio_isapre!A1" display="Suscripción y Desahucio de Contratos por Isapre"/>
    <hyperlink ref="C21" location="Participación_cartera!A1" display="Participación de Cartera Vigente por Isapre"/>
    <hyperlink ref="C16" location="Cartera_vigente_mensual!A1" display="Cartera Vigente Mensual"/>
    <hyperlink ref="C17" location="Variación_anual_cartera!A1" display="Variación Anual de Cartera por Isapre"/>
    <hyperlink ref="C18" location="Cotizantes_cond_prev!A1" display="Cotizantes Vigentes por Condición Prevision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15.28125" style="3" customWidth="1"/>
    <col min="8" max="8" width="11.421875" style="3" customWidth="1"/>
    <col min="9" max="9" width="8.00390625" style="3" bestFit="1" customWidth="1"/>
    <col min="10" max="16384" width="11.421875" style="3" customWidth="1"/>
  </cols>
  <sheetData>
    <row r="1" spans="1:9" ht="12.75">
      <c r="A1" s="133" t="s">
        <v>136</v>
      </c>
      <c r="B1" s="134"/>
      <c r="C1" s="134"/>
      <c r="D1" s="134"/>
      <c r="E1" s="134"/>
      <c r="F1" s="134"/>
      <c r="G1" s="135"/>
      <c r="I1" s="118" t="s">
        <v>158</v>
      </c>
    </row>
    <row r="2" spans="1:7" ht="12.75">
      <c r="A2" s="173" t="s">
        <v>240</v>
      </c>
      <c r="B2" s="174"/>
      <c r="C2" s="174"/>
      <c r="D2" s="174"/>
      <c r="E2" s="174"/>
      <c r="F2" s="174"/>
      <c r="G2" s="175"/>
    </row>
    <row r="3" spans="1:7" ht="13.5" customHeight="1">
      <c r="A3" s="50" t="s">
        <v>0</v>
      </c>
      <c r="B3" s="51" t="s">
        <v>1</v>
      </c>
      <c r="C3" s="51" t="s">
        <v>195</v>
      </c>
      <c r="D3" s="51" t="s">
        <v>196</v>
      </c>
      <c r="E3" s="51" t="s">
        <v>29</v>
      </c>
      <c r="F3" s="51" t="s">
        <v>194</v>
      </c>
      <c r="G3" s="46" t="s">
        <v>30</v>
      </c>
    </row>
    <row r="4" spans="1:7" ht="12.75">
      <c r="A4" s="12">
        <v>67</v>
      </c>
      <c r="B4" s="13" t="s">
        <v>15</v>
      </c>
      <c r="C4" s="80">
        <v>541681</v>
      </c>
      <c r="D4" s="81">
        <v>14292</v>
      </c>
      <c r="E4" s="80">
        <v>54969</v>
      </c>
      <c r="F4" s="80">
        <v>34526</v>
      </c>
      <c r="G4" s="81">
        <f aca="true" t="shared" si="0" ref="G4:G9">SUM(C4:F4)</f>
        <v>645468</v>
      </c>
    </row>
    <row r="5" spans="1:7" ht="12.75">
      <c r="A5" s="6">
        <v>78</v>
      </c>
      <c r="B5" s="14" t="s">
        <v>159</v>
      </c>
      <c r="C5" s="82">
        <v>568623</v>
      </c>
      <c r="D5" s="83">
        <v>12052</v>
      </c>
      <c r="E5" s="82">
        <v>76569</v>
      </c>
      <c r="F5" s="82">
        <v>34390</v>
      </c>
      <c r="G5" s="83">
        <f t="shared" si="0"/>
        <v>691634</v>
      </c>
    </row>
    <row r="6" spans="1:7" ht="12.75">
      <c r="A6" s="6">
        <v>80</v>
      </c>
      <c r="B6" s="14" t="s">
        <v>16</v>
      </c>
      <c r="C6" s="82">
        <v>117613</v>
      </c>
      <c r="D6" s="83">
        <v>22892</v>
      </c>
      <c r="E6" s="82">
        <v>5879</v>
      </c>
      <c r="F6" s="82">
        <v>10188</v>
      </c>
      <c r="G6" s="83">
        <f t="shared" si="0"/>
        <v>156572</v>
      </c>
    </row>
    <row r="7" spans="1:7" ht="12.75">
      <c r="A7" s="6">
        <v>81</v>
      </c>
      <c r="B7" s="14" t="s">
        <v>216</v>
      </c>
      <c r="C7" s="82">
        <v>289235</v>
      </c>
      <c r="D7" s="83">
        <v>6055</v>
      </c>
      <c r="E7" s="82">
        <v>28721</v>
      </c>
      <c r="F7" s="82">
        <v>11586</v>
      </c>
      <c r="G7" s="83">
        <f t="shared" si="0"/>
        <v>335597</v>
      </c>
    </row>
    <row r="8" spans="1:7" ht="12.75">
      <c r="A8" s="6">
        <v>99</v>
      </c>
      <c r="B8" s="14" t="s">
        <v>200</v>
      </c>
      <c r="C8" s="82">
        <v>591932</v>
      </c>
      <c r="D8" s="83">
        <v>67751</v>
      </c>
      <c r="E8" s="82">
        <v>26091</v>
      </c>
      <c r="F8" s="82">
        <v>33158</v>
      </c>
      <c r="G8" s="83">
        <f t="shared" si="0"/>
        <v>718932</v>
      </c>
    </row>
    <row r="9" spans="1:7" ht="12.75">
      <c r="A9" s="8">
        <v>107</v>
      </c>
      <c r="B9" s="15" t="s">
        <v>201</v>
      </c>
      <c r="C9" s="84">
        <v>597153</v>
      </c>
      <c r="D9" s="85">
        <v>14701</v>
      </c>
      <c r="E9" s="84">
        <v>57703</v>
      </c>
      <c r="F9" s="84">
        <v>38087</v>
      </c>
      <c r="G9" s="85">
        <f t="shared" si="0"/>
        <v>707644</v>
      </c>
    </row>
    <row r="10" spans="1:7" ht="12.75" customHeight="1">
      <c r="A10" s="143" t="s">
        <v>17</v>
      </c>
      <c r="B10" s="144"/>
      <c r="C10" s="86">
        <f>SUM(C4:C9)</f>
        <v>2706237</v>
      </c>
      <c r="D10" s="104">
        <f>SUM(D4:D9)</f>
        <v>137743</v>
      </c>
      <c r="E10" s="86">
        <f>SUM(E4:E9)</f>
        <v>249932</v>
      </c>
      <c r="F10" s="87">
        <f>SUM(F4:F9)</f>
        <v>161935</v>
      </c>
      <c r="G10" s="106">
        <f>SUM(G4:G9)</f>
        <v>3255847</v>
      </c>
    </row>
    <row r="11" spans="1:7" ht="12.75">
      <c r="A11" s="6">
        <v>63</v>
      </c>
      <c r="B11" s="14" t="s">
        <v>232</v>
      </c>
      <c r="C11" s="82">
        <v>32056</v>
      </c>
      <c r="D11" s="83">
        <v>79</v>
      </c>
      <c r="E11" s="82">
        <v>3014</v>
      </c>
      <c r="F11" s="82">
        <v>19274</v>
      </c>
      <c r="G11" s="83">
        <f>SUM(C11:F11)</f>
        <v>54423</v>
      </c>
    </row>
    <row r="12" spans="1:7" ht="12.75">
      <c r="A12" s="6">
        <v>76</v>
      </c>
      <c r="B12" s="14" t="s">
        <v>202</v>
      </c>
      <c r="C12" s="82">
        <v>18363</v>
      </c>
      <c r="D12" s="83">
        <v>95</v>
      </c>
      <c r="E12" s="82">
        <v>951</v>
      </c>
      <c r="F12" s="82">
        <v>7666</v>
      </c>
      <c r="G12" s="83">
        <f>SUM(C12:F12)</f>
        <v>27075</v>
      </c>
    </row>
    <row r="13" spans="1:7" ht="12.75">
      <c r="A13" s="8">
        <v>94</v>
      </c>
      <c r="B13" s="15" t="s">
        <v>18</v>
      </c>
      <c r="C13" s="84">
        <v>1835</v>
      </c>
      <c r="D13" s="85">
        <v>0</v>
      </c>
      <c r="E13" s="84">
        <v>0</v>
      </c>
      <c r="F13" s="84">
        <v>46</v>
      </c>
      <c r="G13" s="85">
        <f>SUM(C13:F13)</f>
        <v>1881</v>
      </c>
    </row>
    <row r="14" spans="1:7" ht="12.75" customHeight="1">
      <c r="A14" s="145" t="s">
        <v>19</v>
      </c>
      <c r="B14" s="146"/>
      <c r="C14" s="89">
        <f>SUM(C11:C13)</f>
        <v>52254</v>
      </c>
      <c r="D14" s="105">
        <f>SUM(D11:D13)</f>
        <v>174</v>
      </c>
      <c r="E14" s="89">
        <f>SUM(E11:E13)</f>
        <v>3965</v>
      </c>
      <c r="F14" s="90">
        <f>SUM(F11:F13)</f>
        <v>26986</v>
      </c>
      <c r="G14" s="107">
        <f>SUM(G11:G13)</f>
        <v>83379</v>
      </c>
    </row>
    <row r="15" spans="1:7" ht="12.75" customHeight="1">
      <c r="A15" s="180" t="s">
        <v>20</v>
      </c>
      <c r="B15" s="171"/>
      <c r="C15" s="92">
        <f>+C14+C10</f>
        <v>2758491</v>
      </c>
      <c r="D15" s="108">
        <f>+D14+D10</f>
        <v>137917</v>
      </c>
      <c r="E15" s="92">
        <f>+E14+E10</f>
        <v>253897</v>
      </c>
      <c r="F15" s="93">
        <f>+F14+F10</f>
        <v>188921</v>
      </c>
      <c r="G15" s="109">
        <f>+G14+G10</f>
        <v>3339226</v>
      </c>
    </row>
    <row r="16" spans="1:7" ht="12.75" customHeight="1">
      <c r="A16" s="150" t="s">
        <v>31</v>
      </c>
      <c r="B16" s="151"/>
      <c r="C16" s="16">
        <f>+C15/$G$15</f>
        <v>0.8260869435012784</v>
      </c>
      <c r="D16" s="16">
        <f>+D15/$G$15</f>
        <v>0.041302086172065024</v>
      </c>
      <c r="E16" s="16">
        <f>+E15/$G$15</f>
        <v>0.07603468588229728</v>
      </c>
      <c r="F16" s="25">
        <f>+F15/$G$15</f>
        <v>0.05657628444435926</v>
      </c>
      <c r="G16" s="17">
        <f>+G15/$G$15</f>
        <v>1</v>
      </c>
    </row>
    <row r="17" spans="1:7" ht="12.75" customHeight="1">
      <c r="A17" s="208" t="s">
        <v>199</v>
      </c>
      <c r="B17" s="209"/>
      <c r="C17" s="209"/>
      <c r="D17" s="209"/>
      <c r="E17" s="209"/>
      <c r="F17" s="209"/>
      <c r="G17" s="210"/>
    </row>
    <row r="18" spans="1:7" ht="12.75">
      <c r="A18" s="203"/>
      <c r="B18" s="156"/>
      <c r="C18" s="156"/>
      <c r="D18" s="156"/>
      <c r="E18" s="156"/>
      <c r="F18" s="156"/>
      <c r="G18" s="157"/>
    </row>
    <row r="21" ht="12.75">
      <c r="B21" s="118" t="s">
        <v>158</v>
      </c>
    </row>
  </sheetData>
  <sheetProtection/>
  <mergeCells count="8">
    <mergeCell ref="A18:G18"/>
    <mergeCell ref="A16:B16"/>
    <mergeCell ref="A1:G1"/>
    <mergeCell ref="A2:G2"/>
    <mergeCell ref="A15:B15"/>
    <mergeCell ref="A10:B10"/>
    <mergeCell ref="A14:B14"/>
    <mergeCell ref="A17:G17"/>
  </mergeCells>
  <hyperlinks>
    <hyperlink ref="I1" location="Índice!A1" display="Volver"/>
    <hyperlink ref="B21" location="Índice!A1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PageLayoutView="0" workbookViewId="0" topLeftCell="G1">
      <selection activeCell="U1" sqref="U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8" width="11.8515625" style="3" customWidth="1"/>
    <col min="19" max="19" width="15.7109375" style="3" customWidth="1"/>
    <col min="20" max="16384" width="11.421875" style="3" customWidth="1"/>
  </cols>
  <sheetData>
    <row r="1" spans="1:21" ht="12.75">
      <c r="A1" s="133" t="s">
        <v>140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U1" s="118" t="s">
        <v>158</v>
      </c>
    </row>
    <row r="2" spans="1:19" ht="13.5" customHeight="1">
      <c r="A2" s="138" t="s">
        <v>242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1:19" ht="13.5" customHeight="1">
      <c r="A3" s="136" t="s">
        <v>0</v>
      </c>
      <c r="B3" s="193" t="s">
        <v>1</v>
      </c>
      <c r="C3" s="169" t="s">
        <v>49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41" t="s">
        <v>30</v>
      </c>
    </row>
    <row r="4" spans="1:19" ht="24" customHeight="1">
      <c r="A4" s="192"/>
      <c r="B4" s="194"/>
      <c r="C4" s="78" t="s">
        <v>162</v>
      </c>
      <c r="D4" s="78" t="s">
        <v>163</v>
      </c>
      <c r="E4" s="79" t="s">
        <v>50</v>
      </c>
      <c r="F4" s="79" t="s">
        <v>51</v>
      </c>
      <c r="G4" s="79" t="s">
        <v>52</v>
      </c>
      <c r="H4" s="79" t="s">
        <v>53</v>
      </c>
      <c r="I4" s="79" t="s">
        <v>54</v>
      </c>
      <c r="J4" s="79" t="s">
        <v>55</v>
      </c>
      <c r="K4" s="79" t="s">
        <v>56</v>
      </c>
      <c r="L4" s="79" t="s">
        <v>57</v>
      </c>
      <c r="M4" s="79" t="s">
        <v>58</v>
      </c>
      <c r="N4" s="79" t="s">
        <v>59</v>
      </c>
      <c r="O4" s="79" t="s">
        <v>60</v>
      </c>
      <c r="P4" s="79" t="s">
        <v>61</v>
      </c>
      <c r="Q4" s="54" t="s">
        <v>62</v>
      </c>
      <c r="R4" s="51" t="s">
        <v>63</v>
      </c>
      <c r="S4" s="142"/>
    </row>
    <row r="5" spans="1:19" ht="12.75">
      <c r="A5" s="12">
        <v>67</v>
      </c>
      <c r="B5" s="13" t="s">
        <v>15</v>
      </c>
      <c r="C5" s="80">
        <v>22</v>
      </c>
      <c r="D5" s="80">
        <v>122</v>
      </c>
      <c r="E5" s="80">
        <v>3758</v>
      </c>
      <c r="F5" s="80">
        <v>28558</v>
      </c>
      <c r="G5" s="80">
        <v>43358</v>
      </c>
      <c r="H5" s="80">
        <v>35176</v>
      </c>
      <c r="I5" s="80">
        <v>27420</v>
      </c>
      <c r="J5" s="80">
        <v>22015</v>
      </c>
      <c r="K5" s="80">
        <v>15723</v>
      </c>
      <c r="L5" s="80">
        <v>12812</v>
      </c>
      <c r="M5" s="80">
        <v>9691</v>
      </c>
      <c r="N5" s="80">
        <v>6818</v>
      </c>
      <c r="O5" s="80">
        <v>4725</v>
      </c>
      <c r="P5" s="80">
        <v>3187</v>
      </c>
      <c r="Q5" s="80">
        <v>1690</v>
      </c>
      <c r="R5" s="80">
        <v>1083</v>
      </c>
      <c r="S5" s="81">
        <f aca="true" t="shared" si="0" ref="S5:S10">SUM(C5:R5)</f>
        <v>216158</v>
      </c>
    </row>
    <row r="6" spans="1:19" ht="12.75">
      <c r="A6" s="6">
        <v>78</v>
      </c>
      <c r="B6" s="14" t="s">
        <v>159</v>
      </c>
      <c r="C6" s="82">
        <v>18</v>
      </c>
      <c r="D6" s="82">
        <v>205</v>
      </c>
      <c r="E6" s="82">
        <v>6052</v>
      </c>
      <c r="F6" s="82">
        <v>29845</v>
      </c>
      <c r="G6" s="82">
        <v>46268</v>
      </c>
      <c r="H6" s="82">
        <v>40467</v>
      </c>
      <c r="I6" s="82">
        <v>32241</v>
      </c>
      <c r="J6" s="82">
        <v>27115</v>
      </c>
      <c r="K6" s="82">
        <v>20761</v>
      </c>
      <c r="L6" s="82">
        <v>17892</v>
      </c>
      <c r="M6" s="82">
        <v>13105</v>
      </c>
      <c r="N6" s="82">
        <v>8161</v>
      </c>
      <c r="O6" s="82">
        <v>4936</v>
      </c>
      <c r="P6" s="82">
        <v>2900</v>
      </c>
      <c r="Q6" s="82">
        <v>1281</v>
      </c>
      <c r="R6" s="82">
        <v>955</v>
      </c>
      <c r="S6" s="83">
        <f t="shared" si="0"/>
        <v>252202</v>
      </c>
    </row>
    <row r="7" spans="1:19" ht="12.75">
      <c r="A7" s="6">
        <v>80</v>
      </c>
      <c r="B7" s="14" t="s">
        <v>16</v>
      </c>
      <c r="C7" s="82">
        <v>33</v>
      </c>
      <c r="D7" s="82">
        <v>67</v>
      </c>
      <c r="E7" s="82">
        <v>342</v>
      </c>
      <c r="F7" s="82">
        <v>2146</v>
      </c>
      <c r="G7" s="82">
        <v>4621</v>
      </c>
      <c r="H7" s="82">
        <v>6362</v>
      </c>
      <c r="I7" s="82">
        <v>6711</v>
      </c>
      <c r="J7" s="82">
        <v>6851</v>
      </c>
      <c r="K7" s="82">
        <v>5808</v>
      </c>
      <c r="L7" s="82">
        <v>4852</v>
      </c>
      <c r="M7" s="82">
        <v>3888</v>
      </c>
      <c r="N7" s="82">
        <v>2722</v>
      </c>
      <c r="O7" s="82">
        <v>2120</v>
      </c>
      <c r="P7" s="82">
        <v>1347</v>
      </c>
      <c r="Q7" s="82">
        <v>718</v>
      </c>
      <c r="R7" s="82">
        <v>582</v>
      </c>
      <c r="S7" s="83">
        <f t="shared" si="0"/>
        <v>49170</v>
      </c>
    </row>
    <row r="8" spans="1:19" ht="12.75">
      <c r="A8" s="6">
        <v>81</v>
      </c>
      <c r="B8" s="14" t="s">
        <v>216</v>
      </c>
      <c r="C8" s="82">
        <v>59</v>
      </c>
      <c r="D8" s="82">
        <v>265</v>
      </c>
      <c r="E8" s="82">
        <v>6401</v>
      </c>
      <c r="F8" s="82">
        <v>15590</v>
      </c>
      <c r="G8" s="82">
        <v>22522</v>
      </c>
      <c r="H8" s="82">
        <v>21171</v>
      </c>
      <c r="I8" s="82">
        <v>19156</v>
      </c>
      <c r="J8" s="82">
        <v>17928</v>
      </c>
      <c r="K8" s="82">
        <v>13833</v>
      </c>
      <c r="L8" s="82">
        <v>10532</v>
      </c>
      <c r="M8" s="82">
        <v>6654</v>
      </c>
      <c r="N8" s="82">
        <v>3369</v>
      </c>
      <c r="O8" s="82">
        <v>1441</v>
      </c>
      <c r="P8" s="82">
        <v>734</v>
      </c>
      <c r="Q8" s="82">
        <v>362</v>
      </c>
      <c r="R8" s="82">
        <v>253</v>
      </c>
      <c r="S8" s="83">
        <f t="shared" si="0"/>
        <v>140270</v>
      </c>
    </row>
    <row r="9" spans="1:19" ht="12.75">
      <c r="A9" s="6">
        <v>99</v>
      </c>
      <c r="B9" s="14" t="s">
        <v>200</v>
      </c>
      <c r="C9" s="82">
        <v>164</v>
      </c>
      <c r="D9" s="82">
        <v>328</v>
      </c>
      <c r="E9" s="82">
        <v>3830</v>
      </c>
      <c r="F9" s="82">
        <v>20083</v>
      </c>
      <c r="G9" s="82">
        <v>37764</v>
      </c>
      <c r="H9" s="82">
        <v>41155</v>
      </c>
      <c r="I9" s="82">
        <v>36556</v>
      </c>
      <c r="J9" s="82">
        <v>32088</v>
      </c>
      <c r="K9" s="82">
        <v>25588</v>
      </c>
      <c r="L9" s="82">
        <v>21936</v>
      </c>
      <c r="M9" s="82">
        <v>15870</v>
      </c>
      <c r="N9" s="82">
        <v>10023</v>
      </c>
      <c r="O9" s="82">
        <v>6308</v>
      </c>
      <c r="P9" s="82">
        <v>3505</v>
      </c>
      <c r="Q9" s="82">
        <v>1801</v>
      </c>
      <c r="R9" s="82">
        <v>1371</v>
      </c>
      <c r="S9" s="83">
        <f t="shared" si="0"/>
        <v>258370</v>
      </c>
    </row>
    <row r="10" spans="1:19" ht="12.75">
      <c r="A10" s="8">
        <v>107</v>
      </c>
      <c r="B10" s="15" t="s">
        <v>201</v>
      </c>
      <c r="C10" s="84">
        <v>22</v>
      </c>
      <c r="D10" s="84">
        <v>180</v>
      </c>
      <c r="E10" s="84">
        <v>8353</v>
      </c>
      <c r="F10" s="84">
        <v>34774</v>
      </c>
      <c r="G10" s="84">
        <v>49899</v>
      </c>
      <c r="H10" s="84">
        <v>42824</v>
      </c>
      <c r="I10" s="84">
        <v>34557</v>
      </c>
      <c r="J10" s="84">
        <v>30111</v>
      </c>
      <c r="K10" s="84">
        <v>25069</v>
      </c>
      <c r="L10" s="84">
        <v>22689</v>
      </c>
      <c r="M10" s="84">
        <v>16725</v>
      </c>
      <c r="N10" s="84">
        <v>10376</v>
      </c>
      <c r="O10" s="84">
        <v>5886</v>
      </c>
      <c r="P10" s="84">
        <v>3118</v>
      </c>
      <c r="Q10" s="84">
        <v>1710</v>
      </c>
      <c r="R10" s="84">
        <v>1407</v>
      </c>
      <c r="S10" s="85">
        <f t="shared" si="0"/>
        <v>287700</v>
      </c>
    </row>
    <row r="11" spans="1:19" ht="12.75" customHeight="1">
      <c r="A11" s="143" t="s">
        <v>17</v>
      </c>
      <c r="B11" s="144"/>
      <c r="C11" s="86">
        <f>SUM(C5:C10)</f>
        <v>318</v>
      </c>
      <c r="D11" s="86">
        <f aca="true" t="shared" si="1" ref="D11:S11">SUM(D5:D10)</f>
        <v>1167</v>
      </c>
      <c r="E11" s="86">
        <f t="shared" si="1"/>
        <v>28736</v>
      </c>
      <c r="F11" s="86">
        <f t="shared" si="1"/>
        <v>130996</v>
      </c>
      <c r="G11" s="86">
        <f t="shared" si="1"/>
        <v>204432</v>
      </c>
      <c r="H11" s="86">
        <f t="shared" si="1"/>
        <v>187155</v>
      </c>
      <c r="I11" s="86">
        <f t="shared" si="1"/>
        <v>156641</v>
      </c>
      <c r="J11" s="86">
        <f t="shared" si="1"/>
        <v>136108</v>
      </c>
      <c r="K11" s="86">
        <f t="shared" si="1"/>
        <v>106782</v>
      </c>
      <c r="L11" s="86">
        <f t="shared" si="1"/>
        <v>90713</v>
      </c>
      <c r="M11" s="86">
        <f t="shared" si="1"/>
        <v>65933</v>
      </c>
      <c r="N11" s="86">
        <f t="shared" si="1"/>
        <v>41469</v>
      </c>
      <c r="O11" s="86">
        <f t="shared" si="1"/>
        <v>25416</v>
      </c>
      <c r="P11" s="86">
        <f t="shared" si="1"/>
        <v>14791</v>
      </c>
      <c r="Q11" s="87">
        <f t="shared" si="1"/>
        <v>7562</v>
      </c>
      <c r="R11" s="87">
        <f t="shared" si="1"/>
        <v>5651</v>
      </c>
      <c r="S11" s="106">
        <f t="shared" si="1"/>
        <v>1203870</v>
      </c>
    </row>
    <row r="12" spans="1:19" ht="12.75">
      <c r="A12" s="6">
        <v>63</v>
      </c>
      <c r="B12" s="14" t="s">
        <v>232</v>
      </c>
      <c r="C12" s="82">
        <v>42</v>
      </c>
      <c r="D12" s="82">
        <v>27</v>
      </c>
      <c r="E12" s="82">
        <v>35</v>
      </c>
      <c r="F12" s="82">
        <v>222</v>
      </c>
      <c r="G12" s="82">
        <v>694</v>
      </c>
      <c r="H12" s="82">
        <v>986</v>
      </c>
      <c r="I12" s="82">
        <v>1516</v>
      </c>
      <c r="J12" s="82">
        <v>1638</v>
      </c>
      <c r="K12" s="82">
        <v>1620</v>
      </c>
      <c r="L12" s="82">
        <v>2312</v>
      </c>
      <c r="M12" s="82">
        <v>2231</v>
      </c>
      <c r="N12" s="82">
        <v>2736</v>
      </c>
      <c r="O12" s="82">
        <v>2529</v>
      </c>
      <c r="P12" s="82">
        <v>1512</v>
      </c>
      <c r="Q12" s="82">
        <v>611</v>
      </c>
      <c r="R12" s="82">
        <v>237</v>
      </c>
      <c r="S12" s="83">
        <f>SUM(C12:R12)</f>
        <v>18948</v>
      </c>
    </row>
    <row r="13" spans="1:19" ht="12.75">
      <c r="A13" s="6">
        <v>76</v>
      </c>
      <c r="B13" s="14" t="s">
        <v>202</v>
      </c>
      <c r="C13" s="82">
        <v>5</v>
      </c>
      <c r="D13" s="82">
        <v>3</v>
      </c>
      <c r="E13" s="82">
        <v>28</v>
      </c>
      <c r="F13" s="82">
        <v>257</v>
      </c>
      <c r="G13" s="82">
        <v>479</v>
      </c>
      <c r="H13" s="82">
        <v>706</v>
      </c>
      <c r="I13" s="82">
        <v>722</v>
      </c>
      <c r="J13" s="82">
        <v>645</v>
      </c>
      <c r="K13" s="82">
        <v>651</v>
      </c>
      <c r="L13" s="82">
        <v>602</v>
      </c>
      <c r="M13" s="82">
        <v>500</v>
      </c>
      <c r="N13" s="82">
        <v>499</v>
      </c>
      <c r="O13" s="82">
        <v>809</v>
      </c>
      <c r="P13" s="82">
        <v>768</v>
      </c>
      <c r="Q13" s="82">
        <v>302</v>
      </c>
      <c r="R13" s="82">
        <v>373</v>
      </c>
      <c r="S13" s="83">
        <f>SUM(C13:R13)</f>
        <v>7349</v>
      </c>
    </row>
    <row r="14" spans="1:19" ht="12.75">
      <c r="A14" s="8">
        <v>94</v>
      </c>
      <c r="B14" s="15" t="s">
        <v>18</v>
      </c>
      <c r="C14" s="84">
        <v>1</v>
      </c>
      <c r="D14" s="84"/>
      <c r="E14" s="84">
        <v>1</v>
      </c>
      <c r="F14" s="84">
        <v>17</v>
      </c>
      <c r="G14" s="84">
        <v>36</v>
      </c>
      <c r="H14" s="84">
        <v>61</v>
      </c>
      <c r="I14" s="84">
        <v>71</v>
      </c>
      <c r="J14" s="84">
        <v>90</v>
      </c>
      <c r="K14" s="84">
        <v>102</v>
      </c>
      <c r="L14" s="84">
        <v>120</v>
      </c>
      <c r="M14" s="84">
        <v>81</v>
      </c>
      <c r="N14" s="84">
        <v>34</v>
      </c>
      <c r="O14" s="84">
        <v>9</v>
      </c>
      <c r="P14" s="84">
        <v>9</v>
      </c>
      <c r="Q14" s="84">
        <v>4</v>
      </c>
      <c r="R14" s="84">
        <v>2</v>
      </c>
      <c r="S14" s="85">
        <f>SUM(C14:R14)</f>
        <v>638</v>
      </c>
    </row>
    <row r="15" spans="1:19" ht="12.75" customHeight="1">
      <c r="A15" s="145" t="s">
        <v>19</v>
      </c>
      <c r="B15" s="146"/>
      <c r="C15" s="89">
        <f aca="true" t="shared" si="2" ref="C15:S15">SUM(C12:C14)</f>
        <v>48</v>
      </c>
      <c r="D15" s="89">
        <f t="shared" si="2"/>
        <v>30</v>
      </c>
      <c r="E15" s="89">
        <f t="shared" si="2"/>
        <v>64</v>
      </c>
      <c r="F15" s="89">
        <f t="shared" si="2"/>
        <v>496</v>
      </c>
      <c r="G15" s="89">
        <f t="shared" si="2"/>
        <v>1209</v>
      </c>
      <c r="H15" s="89">
        <f t="shared" si="2"/>
        <v>1753</v>
      </c>
      <c r="I15" s="89">
        <f t="shared" si="2"/>
        <v>2309</v>
      </c>
      <c r="J15" s="89">
        <f t="shared" si="2"/>
        <v>2373</v>
      </c>
      <c r="K15" s="89">
        <f t="shared" si="2"/>
        <v>2373</v>
      </c>
      <c r="L15" s="89">
        <f t="shared" si="2"/>
        <v>3034</v>
      </c>
      <c r="M15" s="89">
        <f t="shared" si="2"/>
        <v>2812</v>
      </c>
      <c r="N15" s="89">
        <f t="shared" si="2"/>
        <v>3269</v>
      </c>
      <c r="O15" s="89">
        <f t="shared" si="2"/>
        <v>3347</v>
      </c>
      <c r="P15" s="89">
        <f t="shared" si="2"/>
        <v>2289</v>
      </c>
      <c r="Q15" s="90">
        <f t="shared" si="2"/>
        <v>917</v>
      </c>
      <c r="R15" s="90">
        <f t="shared" si="2"/>
        <v>612</v>
      </c>
      <c r="S15" s="107">
        <f t="shared" si="2"/>
        <v>26935</v>
      </c>
    </row>
    <row r="16" spans="1:19" ht="12.75" customHeight="1">
      <c r="A16" s="180" t="s">
        <v>20</v>
      </c>
      <c r="B16" s="171"/>
      <c r="C16" s="92">
        <f aca="true" t="shared" si="3" ref="C16:S16">+C15+C11</f>
        <v>366</v>
      </c>
      <c r="D16" s="92">
        <f t="shared" si="3"/>
        <v>1197</v>
      </c>
      <c r="E16" s="92">
        <f t="shared" si="3"/>
        <v>28800</v>
      </c>
      <c r="F16" s="92">
        <f t="shared" si="3"/>
        <v>131492</v>
      </c>
      <c r="G16" s="92">
        <f t="shared" si="3"/>
        <v>205641</v>
      </c>
      <c r="H16" s="92">
        <f t="shared" si="3"/>
        <v>188908</v>
      </c>
      <c r="I16" s="92">
        <f t="shared" si="3"/>
        <v>158950</v>
      </c>
      <c r="J16" s="92">
        <f t="shared" si="3"/>
        <v>138481</v>
      </c>
      <c r="K16" s="92">
        <f t="shared" si="3"/>
        <v>109155</v>
      </c>
      <c r="L16" s="92">
        <f t="shared" si="3"/>
        <v>93747</v>
      </c>
      <c r="M16" s="92">
        <f t="shared" si="3"/>
        <v>68745</v>
      </c>
      <c r="N16" s="92">
        <f t="shared" si="3"/>
        <v>44738</v>
      </c>
      <c r="O16" s="92">
        <f t="shared" si="3"/>
        <v>28763</v>
      </c>
      <c r="P16" s="92">
        <f t="shared" si="3"/>
        <v>17080</v>
      </c>
      <c r="Q16" s="93">
        <f t="shared" si="3"/>
        <v>8479</v>
      </c>
      <c r="R16" s="93">
        <f t="shared" si="3"/>
        <v>6263</v>
      </c>
      <c r="S16" s="109">
        <f t="shared" si="3"/>
        <v>1230805</v>
      </c>
    </row>
    <row r="17" spans="1:19" ht="12.75" customHeight="1">
      <c r="A17" s="150" t="s">
        <v>31</v>
      </c>
      <c r="B17" s="151"/>
      <c r="C17" s="16">
        <f>+C16/$S$16</f>
        <v>0.0002973663577902267</v>
      </c>
      <c r="D17" s="16">
        <f aca="true" t="shared" si="4" ref="D17:S17">+D16/$S$16</f>
        <v>0.0009725342357237743</v>
      </c>
      <c r="E17" s="16">
        <f t="shared" si="4"/>
        <v>0.023399319957263742</v>
      </c>
      <c r="F17" s="16">
        <f t="shared" si="4"/>
        <v>0.10683414513265709</v>
      </c>
      <c r="G17" s="16">
        <f t="shared" si="4"/>
        <v>0.16707845678234975</v>
      </c>
      <c r="H17" s="16">
        <f t="shared" si="4"/>
        <v>0.15348328939190206</v>
      </c>
      <c r="I17" s="16">
        <f t="shared" si="4"/>
        <v>0.12914312177802334</v>
      </c>
      <c r="J17" s="16">
        <f t="shared" si="4"/>
        <v>0.11251254260423056</v>
      </c>
      <c r="K17" s="16">
        <f t="shared" si="4"/>
        <v>0.0886858600671918</v>
      </c>
      <c r="L17" s="16">
        <f t="shared" si="4"/>
        <v>0.0761672238900557</v>
      </c>
      <c r="M17" s="16">
        <f t="shared" si="4"/>
        <v>0.055853689252156107</v>
      </c>
      <c r="N17" s="16">
        <f t="shared" si="4"/>
        <v>0.03634856861972449</v>
      </c>
      <c r="O17" s="16">
        <f t="shared" si="4"/>
        <v>0.023369258330929756</v>
      </c>
      <c r="P17" s="16">
        <f t="shared" si="4"/>
        <v>0.013877096696877247</v>
      </c>
      <c r="Q17" s="25">
        <f t="shared" si="4"/>
        <v>0.006888987288806919</v>
      </c>
      <c r="R17" s="25">
        <f t="shared" si="4"/>
        <v>0.005088539614317459</v>
      </c>
      <c r="S17" s="17">
        <f t="shared" si="4"/>
        <v>1</v>
      </c>
    </row>
    <row r="18" spans="1:19" ht="12.75" customHeight="1">
      <c r="A18" s="208" t="s">
        <v>199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19" ht="12.75">
      <c r="A19" s="203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7"/>
    </row>
    <row r="22" spans="1:19" ht="12.75">
      <c r="A22" s="133" t="s">
        <v>141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</row>
    <row r="23" spans="1:19" ht="12.75">
      <c r="A23" s="138" t="s">
        <v>243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</row>
    <row r="24" spans="1:19" ht="12.75" customHeight="1">
      <c r="A24" s="136" t="s">
        <v>0</v>
      </c>
      <c r="B24" s="193" t="s">
        <v>1</v>
      </c>
      <c r="C24" s="169" t="s">
        <v>49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41" t="s">
        <v>30</v>
      </c>
    </row>
    <row r="25" spans="1:19" ht="24" customHeight="1">
      <c r="A25" s="192"/>
      <c r="B25" s="194"/>
      <c r="C25" s="78" t="s">
        <v>162</v>
      </c>
      <c r="D25" s="78" t="s">
        <v>163</v>
      </c>
      <c r="E25" s="79" t="s">
        <v>50</v>
      </c>
      <c r="F25" s="79" t="s">
        <v>51</v>
      </c>
      <c r="G25" s="79" t="s">
        <v>52</v>
      </c>
      <c r="H25" s="79" t="s">
        <v>53</v>
      </c>
      <c r="I25" s="79" t="s">
        <v>54</v>
      </c>
      <c r="J25" s="79" t="s">
        <v>55</v>
      </c>
      <c r="K25" s="79" t="s">
        <v>56</v>
      </c>
      <c r="L25" s="79" t="s">
        <v>57</v>
      </c>
      <c r="M25" s="79" t="s">
        <v>58</v>
      </c>
      <c r="N25" s="79" t="s">
        <v>59</v>
      </c>
      <c r="O25" s="79" t="s">
        <v>60</v>
      </c>
      <c r="P25" s="79" t="s">
        <v>61</v>
      </c>
      <c r="Q25" s="51" t="s">
        <v>62</v>
      </c>
      <c r="R25" s="51" t="s">
        <v>63</v>
      </c>
      <c r="S25" s="142"/>
    </row>
    <row r="26" spans="1:19" ht="12.75">
      <c r="A26" s="12">
        <v>67</v>
      </c>
      <c r="B26" s="13" t="s">
        <v>15</v>
      </c>
      <c r="C26" s="80">
        <v>62596</v>
      </c>
      <c r="D26" s="80">
        <v>17262</v>
      </c>
      <c r="E26" s="80">
        <v>13728</v>
      </c>
      <c r="F26" s="80">
        <v>6264</v>
      </c>
      <c r="G26" s="80">
        <v>2119</v>
      </c>
      <c r="H26" s="80">
        <v>1009</v>
      </c>
      <c r="I26" s="80">
        <v>699</v>
      </c>
      <c r="J26" s="80">
        <v>612</v>
      </c>
      <c r="K26" s="80">
        <v>461</v>
      </c>
      <c r="L26" s="80">
        <v>401</v>
      </c>
      <c r="M26" s="80">
        <v>333</v>
      </c>
      <c r="N26" s="80">
        <v>199</v>
      </c>
      <c r="O26" s="80">
        <v>135</v>
      </c>
      <c r="P26" s="80">
        <v>62</v>
      </c>
      <c r="Q26" s="80">
        <v>42</v>
      </c>
      <c r="R26" s="80">
        <v>41</v>
      </c>
      <c r="S26" s="81">
        <f aca="true" t="shared" si="5" ref="S26:S31">SUM(C26:R26)</f>
        <v>105963</v>
      </c>
    </row>
    <row r="27" spans="1:19" ht="12.75">
      <c r="A27" s="6">
        <v>78</v>
      </c>
      <c r="B27" s="14" t="s">
        <v>159</v>
      </c>
      <c r="C27" s="82">
        <v>68016</v>
      </c>
      <c r="D27" s="82">
        <v>19117</v>
      </c>
      <c r="E27" s="82">
        <v>16747</v>
      </c>
      <c r="F27" s="82">
        <v>7944</v>
      </c>
      <c r="G27" s="82">
        <v>2261</v>
      </c>
      <c r="H27" s="82">
        <v>963</v>
      </c>
      <c r="I27" s="82">
        <v>557</v>
      </c>
      <c r="J27" s="82">
        <v>484</v>
      </c>
      <c r="K27" s="82">
        <v>400</v>
      </c>
      <c r="L27" s="82">
        <v>411</v>
      </c>
      <c r="M27" s="82">
        <v>392</v>
      </c>
      <c r="N27" s="82">
        <v>295</v>
      </c>
      <c r="O27" s="82">
        <v>164</v>
      </c>
      <c r="P27" s="82">
        <v>118</v>
      </c>
      <c r="Q27" s="82">
        <v>48</v>
      </c>
      <c r="R27" s="82">
        <v>40</v>
      </c>
      <c r="S27" s="83">
        <f t="shared" si="5"/>
        <v>117957</v>
      </c>
    </row>
    <row r="28" spans="1:19" ht="12.75">
      <c r="A28" s="6">
        <v>80</v>
      </c>
      <c r="B28" s="14" t="s">
        <v>16</v>
      </c>
      <c r="C28" s="82">
        <v>16450</v>
      </c>
      <c r="D28" s="82">
        <v>5800</v>
      </c>
      <c r="E28" s="82">
        <v>5204</v>
      </c>
      <c r="F28" s="82">
        <v>2623</v>
      </c>
      <c r="G28" s="82">
        <v>723</v>
      </c>
      <c r="H28" s="82">
        <v>249</v>
      </c>
      <c r="I28" s="82">
        <v>131</v>
      </c>
      <c r="J28" s="82">
        <v>97</v>
      </c>
      <c r="K28" s="82">
        <v>82</v>
      </c>
      <c r="L28" s="82">
        <v>105</v>
      </c>
      <c r="M28" s="82">
        <v>77</v>
      </c>
      <c r="N28" s="82">
        <v>54</v>
      </c>
      <c r="O28" s="82">
        <v>39</v>
      </c>
      <c r="P28" s="82">
        <v>31</v>
      </c>
      <c r="Q28" s="82">
        <v>28</v>
      </c>
      <c r="R28" s="82">
        <v>32</v>
      </c>
      <c r="S28" s="83">
        <f t="shared" si="5"/>
        <v>31725</v>
      </c>
    </row>
    <row r="29" spans="1:19" ht="12.75">
      <c r="A29" s="6">
        <v>81</v>
      </c>
      <c r="B29" s="14" t="s">
        <v>216</v>
      </c>
      <c r="C29" s="82">
        <v>28986</v>
      </c>
      <c r="D29" s="82">
        <v>11489</v>
      </c>
      <c r="E29" s="82">
        <v>10426</v>
      </c>
      <c r="F29" s="82">
        <v>5272</v>
      </c>
      <c r="G29" s="82">
        <v>1111</v>
      </c>
      <c r="H29" s="82">
        <v>279</v>
      </c>
      <c r="I29" s="82">
        <v>141</v>
      </c>
      <c r="J29" s="82">
        <v>140</v>
      </c>
      <c r="K29" s="82">
        <v>110</v>
      </c>
      <c r="L29" s="82">
        <v>103</v>
      </c>
      <c r="M29" s="82">
        <v>48</v>
      </c>
      <c r="N29" s="82">
        <v>18</v>
      </c>
      <c r="O29" s="82">
        <v>7</v>
      </c>
      <c r="P29" s="82">
        <v>5</v>
      </c>
      <c r="Q29" s="82"/>
      <c r="R29" s="82">
        <v>12</v>
      </c>
      <c r="S29" s="83">
        <f t="shared" si="5"/>
        <v>58147</v>
      </c>
    </row>
    <row r="30" spans="1:19" ht="12.75">
      <c r="A30" s="6">
        <v>99</v>
      </c>
      <c r="B30" s="14" t="s">
        <v>200</v>
      </c>
      <c r="C30" s="82">
        <v>74434</v>
      </c>
      <c r="D30" s="82">
        <v>24004</v>
      </c>
      <c r="E30" s="82">
        <v>21125</v>
      </c>
      <c r="F30" s="82">
        <v>10597</v>
      </c>
      <c r="G30" s="82">
        <v>2942</v>
      </c>
      <c r="H30" s="82">
        <v>998</v>
      </c>
      <c r="I30" s="82">
        <v>602</v>
      </c>
      <c r="J30" s="82">
        <v>436</v>
      </c>
      <c r="K30" s="82">
        <v>389</v>
      </c>
      <c r="L30" s="82">
        <v>375</v>
      </c>
      <c r="M30" s="82">
        <v>373</v>
      </c>
      <c r="N30" s="82">
        <v>238</v>
      </c>
      <c r="O30" s="82">
        <v>152</v>
      </c>
      <c r="P30" s="82">
        <v>97</v>
      </c>
      <c r="Q30" s="82">
        <v>58</v>
      </c>
      <c r="R30" s="82">
        <v>47</v>
      </c>
      <c r="S30" s="83">
        <f t="shared" si="5"/>
        <v>136867</v>
      </c>
    </row>
    <row r="31" spans="1:19" ht="12.75">
      <c r="A31" s="8">
        <v>107</v>
      </c>
      <c r="B31" s="15" t="s">
        <v>201</v>
      </c>
      <c r="C31" s="84">
        <v>64754</v>
      </c>
      <c r="D31" s="84">
        <v>19831</v>
      </c>
      <c r="E31" s="84">
        <v>17269</v>
      </c>
      <c r="F31" s="84">
        <v>8096</v>
      </c>
      <c r="G31" s="84">
        <v>2475</v>
      </c>
      <c r="H31" s="84">
        <v>957</v>
      </c>
      <c r="I31" s="84">
        <v>575</v>
      </c>
      <c r="J31" s="84">
        <v>394</v>
      </c>
      <c r="K31" s="84">
        <v>303</v>
      </c>
      <c r="L31" s="84">
        <v>276</v>
      </c>
      <c r="M31" s="84">
        <v>227</v>
      </c>
      <c r="N31" s="84">
        <v>139</v>
      </c>
      <c r="O31" s="84">
        <v>64</v>
      </c>
      <c r="P31" s="84">
        <v>20</v>
      </c>
      <c r="Q31" s="84">
        <v>6</v>
      </c>
      <c r="R31" s="84">
        <v>17</v>
      </c>
      <c r="S31" s="85">
        <f t="shared" si="5"/>
        <v>115403</v>
      </c>
    </row>
    <row r="32" spans="1:19" ht="12.75">
      <c r="A32" s="143" t="s">
        <v>17</v>
      </c>
      <c r="B32" s="144"/>
      <c r="C32" s="86">
        <f>SUM(C26:C31)</f>
        <v>315236</v>
      </c>
      <c r="D32" s="86">
        <f aca="true" t="shared" si="6" ref="D32:S32">SUM(D26:D31)</f>
        <v>97503</v>
      </c>
      <c r="E32" s="86">
        <f t="shared" si="6"/>
        <v>84499</v>
      </c>
      <c r="F32" s="86">
        <f t="shared" si="6"/>
        <v>40796</v>
      </c>
      <c r="G32" s="86">
        <f t="shared" si="6"/>
        <v>11631</v>
      </c>
      <c r="H32" s="86">
        <f t="shared" si="6"/>
        <v>4455</v>
      </c>
      <c r="I32" s="86">
        <f t="shared" si="6"/>
        <v>2705</v>
      </c>
      <c r="J32" s="86">
        <f t="shared" si="6"/>
        <v>2163</v>
      </c>
      <c r="K32" s="86">
        <f t="shared" si="6"/>
        <v>1745</v>
      </c>
      <c r="L32" s="86">
        <f t="shared" si="6"/>
        <v>1671</v>
      </c>
      <c r="M32" s="86">
        <f t="shared" si="6"/>
        <v>1450</v>
      </c>
      <c r="N32" s="86">
        <f t="shared" si="6"/>
        <v>943</v>
      </c>
      <c r="O32" s="86">
        <f t="shared" si="6"/>
        <v>561</v>
      </c>
      <c r="P32" s="86">
        <f t="shared" si="6"/>
        <v>333</v>
      </c>
      <c r="Q32" s="87">
        <f t="shared" si="6"/>
        <v>182</v>
      </c>
      <c r="R32" s="87">
        <f t="shared" si="6"/>
        <v>189</v>
      </c>
      <c r="S32" s="106">
        <f t="shared" si="6"/>
        <v>566062</v>
      </c>
    </row>
    <row r="33" spans="1:19" ht="12.75">
      <c r="A33" s="6">
        <v>63</v>
      </c>
      <c r="B33" s="14" t="s">
        <v>232</v>
      </c>
      <c r="C33" s="82">
        <v>4216</v>
      </c>
      <c r="D33" s="82">
        <v>2292</v>
      </c>
      <c r="E33" s="82">
        <v>1980</v>
      </c>
      <c r="F33" s="82">
        <v>80</v>
      </c>
      <c r="G33" s="82">
        <v>66</v>
      </c>
      <c r="H33" s="82">
        <v>43</v>
      </c>
      <c r="I33" s="82">
        <v>35</v>
      </c>
      <c r="J33" s="82">
        <v>25</v>
      </c>
      <c r="K33" s="82">
        <v>7</v>
      </c>
      <c r="L33" s="82">
        <v>6</v>
      </c>
      <c r="M33" s="82">
        <v>3</v>
      </c>
      <c r="N33" s="82">
        <v>5</v>
      </c>
      <c r="O33" s="82">
        <v>8</v>
      </c>
      <c r="P33" s="82">
        <v>16</v>
      </c>
      <c r="Q33" s="82">
        <v>6</v>
      </c>
      <c r="R33" s="82">
        <v>18</v>
      </c>
      <c r="S33" s="83">
        <f>SUM(C33:R33)</f>
        <v>8806</v>
      </c>
    </row>
    <row r="34" spans="1:19" ht="12.75">
      <c r="A34" s="6">
        <v>76</v>
      </c>
      <c r="B34" s="14" t="s">
        <v>202</v>
      </c>
      <c r="C34" s="82">
        <v>2526</v>
      </c>
      <c r="D34" s="82">
        <v>891</v>
      </c>
      <c r="E34" s="82">
        <v>871</v>
      </c>
      <c r="F34" s="82">
        <v>298</v>
      </c>
      <c r="G34" s="82">
        <v>12</v>
      </c>
      <c r="H34" s="82">
        <v>11</v>
      </c>
      <c r="I34" s="82">
        <v>9</v>
      </c>
      <c r="J34" s="82">
        <v>15</v>
      </c>
      <c r="K34" s="82">
        <v>10</v>
      </c>
      <c r="L34" s="82">
        <v>7</v>
      </c>
      <c r="M34" s="82">
        <v>7</v>
      </c>
      <c r="N34" s="82">
        <v>4</v>
      </c>
      <c r="O34" s="82"/>
      <c r="P34" s="82"/>
      <c r="Q34" s="82"/>
      <c r="R34" s="82">
        <v>2</v>
      </c>
      <c r="S34" s="83">
        <f>SUM(C34:R34)</f>
        <v>4663</v>
      </c>
    </row>
    <row r="35" spans="1:19" ht="12.75">
      <c r="A35" s="8">
        <v>94</v>
      </c>
      <c r="B35" s="15" t="s">
        <v>18</v>
      </c>
      <c r="C35" s="84">
        <v>243</v>
      </c>
      <c r="D35" s="84">
        <v>105</v>
      </c>
      <c r="E35" s="84">
        <v>68</v>
      </c>
      <c r="F35" s="84">
        <v>3</v>
      </c>
      <c r="G35" s="84"/>
      <c r="H35" s="84">
        <v>1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>
        <f>SUM(C35:R35)</f>
        <v>420</v>
      </c>
    </row>
    <row r="36" spans="1:19" ht="12.75">
      <c r="A36" s="145" t="s">
        <v>19</v>
      </c>
      <c r="B36" s="146"/>
      <c r="C36" s="89">
        <f aca="true" t="shared" si="7" ref="C36:S36">SUM(C33:C35)</f>
        <v>6985</v>
      </c>
      <c r="D36" s="89">
        <f t="shared" si="7"/>
        <v>3288</v>
      </c>
      <c r="E36" s="89">
        <f t="shared" si="7"/>
        <v>2919</v>
      </c>
      <c r="F36" s="89">
        <f t="shared" si="7"/>
        <v>381</v>
      </c>
      <c r="G36" s="89">
        <f t="shared" si="7"/>
        <v>78</v>
      </c>
      <c r="H36" s="89">
        <f t="shared" si="7"/>
        <v>55</v>
      </c>
      <c r="I36" s="89">
        <f t="shared" si="7"/>
        <v>44</v>
      </c>
      <c r="J36" s="89">
        <f t="shared" si="7"/>
        <v>40</v>
      </c>
      <c r="K36" s="89">
        <f t="shared" si="7"/>
        <v>17</v>
      </c>
      <c r="L36" s="89">
        <f t="shared" si="7"/>
        <v>13</v>
      </c>
      <c r="M36" s="89">
        <f t="shared" si="7"/>
        <v>10</v>
      </c>
      <c r="N36" s="89">
        <f t="shared" si="7"/>
        <v>9</v>
      </c>
      <c r="O36" s="89">
        <f t="shared" si="7"/>
        <v>8</v>
      </c>
      <c r="P36" s="89">
        <f t="shared" si="7"/>
        <v>16</v>
      </c>
      <c r="Q36" s="90">
        <f t="shared" si="7"/>
        <v>6</v>
      </c>
      <c r="R36" s="90">
        <f t="shared" si="7"/>
        <v>20</v>
      </c>
      <c r="S36" s="107">
        <f t="shared" si="7"/>
        <v>13889</v>
      </c>
    </row>
    <row r="37" spans="1:19" ht="12.75">
      <c r="A37" s="180" t="s">
        <v>20</v>
      </c>
      <c r="B37" s="171"/>
      <c r="C37" s="92">
        <f aca="true" t="shared" si="8" ref="C37:S37">+C36+C32</f>
        <v>322221</v>
      </c>
      <c r="D37" s="92">
        <f t="shared" si="8"/>
        <v>100791</v>
      </c>
      <c r="E37" s="92">
        <f t="shared" si="8"/>
        <v>87418</v>
      </c>
      <c r="F37" s="92">
        <f t="shared" si="8"/>
        <v>41177</v>
      </c>
      <c r="G37" s="92">
        <f t="shared" si="8"/>
        <v>11709</v>
      </c>
      <c r="H37" s="92">
        <f t="shared" si="8"/>
        <v>4510</v>
      </c>
      <c r="I37" s="92">
        <f t="shared" si="8"/>
        <v>2749</v>
      </c>
      <c r="J37" s="92">
        <f t="shared" si="8"/>
        <v>2203</v>
      </c>
      <c r="K37" s="92">
        <f t="shared" si="8"/>
        <v>1762</v>
      </c>
      <c r="L37" s="92">
        <f t="shared" si="8"/>
        <v>1684</v>
      </c>
      <c r="M37" s="92">
        <f t="shared" si="8"/>
        <v>1460</v>
      </c>
      <c r="N37" s="92">
        <f t="shared" si="8"/>
        <v>952</v>
      </c>
      <c r="O37" s="92">
        <f t="shared" si="8"/>
        <v>569</v>
      </c>
      <c r="P37" s="92">
        <f t="shared" si="8"/>
        <v>349</v>
      </c>
      <c r="Q37" s="93">
        <f t="shared" si="8"/>
        <v>188</v>
      </c>
      <c r="R37" s="93">
        <f t="shared" si="8"/>
        <v>209</v>
      </c>
      <c r="S37" s="109">
        <f t="shared" si="8"/>
        <v>579951</v>
      </c>
    </row>
    <row r="38" spans="1:19" ht="12.75">
      <c r="A38" s="150" t="s">
        <v>31</v>
      </c>
      <c r="B38" s="151"/>
      <c r="C38" s="16">
        <f>+C37/$S$37</f>
        <v>0.5556003869292405</v>
      </c>
      <c r="D38" s="16">
        <f aca="true" t="shared" si="9" ref="D38:S38">+D37/$S$37</f>
        <v>0.17379226865717967</v>
      </c>
      <c r="E38" s="16">
        <f t="shared" si="9"/>
        <v>0.15073342403065088</v>
      </c>
      <c r="F38" s="16">
        <f t="shared" si="9"/>
        <v>0.07100082593184597</v>
      </c>
      <c r="G38" s="16">
        <f t="shared" si="9"/>
        <v>0.020189636710687627</v>
      </c>
      <c r="H38" s="16">
        <f t="shared" si="9"/>
        <v>0.007776519050747391</v>
      </c>
      <c r="I38" s="16">
        <f t="shared" si="9"/>
        <v>0.004740055625389042</v>
      </c>
      <c r="J38" s="16">
        <f t="shared" si="9"/>
        <v>0.003798596778003659</v>
      </c>
      <c r="K38" s="16">
        <f t="shared" si="9"/>
        <v>0.0030381877089616194</v>
      </c>
      <c r="L38" s="16">
        <f t="shared" si="9"/>
        <v>0.0029036935879065647</v>
      </c>
      <c r="M38" s="16">
        <f t="shared" si="9"/>
        <v>0.0025174540607741</v>
      </c>
      <c r="N38" s="16">
        <f t="shared" si="9"/>
        <v>0.0016415179903129747</v>
      </c>
      <c r="O38" s="16">
        <f t="shared" si="9"/>
        <v>0.000981117370260591</v>
      </c>
      <c r="P38" s="16">
        <f t="shared" si="9"/>
        <v>0.0006017749775412061</v>
      </c>
      <c r="Q38" s="25">
        <f t="shared" si="9"/>
        <v>0.0003241653174147471</v>
      </c>
      <c r="R38" s="25">
        <f t="shared" si="9"/>
        <v>0.00036037527308341565</v>
      </c>
      <c r="S38" s="17">
        <f t="shared" si="9"/>
        <v>1</v>
      </c>
    </row>
    <row r="39" spans="1:19" ht="12.75">
      <c r="A39" s="208" t="s">
        <v>199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10"/>
    </row>
    <row r="40" spans="1:19" ht="12.75">
      <c r="A40" s="203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</row>
    <row r="43" spans="1:19" ht="12.75">
      <c r="A43" s="133" t="s">
        <v>142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</row>
    <row r="44" spans="1:19" ht="12.75">
      <c r="A44" s="138" t="s">
        <v>244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40"/>
    </row>
    <row r="45" spans="1:19" ht="12.75" customHeight="1">
      <c r="A45" s="136" t="s">
        <v>0</v>
      </c>
      <c r="B45" s="193" t="s">
        <v>1</v>
      </c>
      <c r="C45" s="169" t="s">
        <v>49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41" t="s">
        <v>30</v>
      </c>
    </row>
    <row r="46" spans="1:19" ht="24" customHeight="1">
      <c r="A46" s="192"/>
      <c r="B46" s="194"/>
      <c r="C46" s="78" t="s">
        <v>162</v>
      </c>
      <c r="D46" s="78" t="s">
        <v>163</v>
      </c>
      <c r="E46" s="79" t="s">
        <v>50</v>
      </c>
      <c r="F46" s="79" t="s">
        <v>51</v>
      </c>
      <c r="G46" s="79" t="s">
        <v>52</v>
      </c>
      <c r="H46" s="79" t="s">
        <v>53</v>
      </c>
      <c r="I46" s="79" t="s">
        <v>54</v>
      </c>
      <c r="J46" s="79" t="s">
        <v>55</v>
      </c>
      <c r="K46" s="79" t="s">
        <v>56</v>
      </c>
      <c r="L46" s="79" t="s">
        <v>57</v>
      </c>
      <c r="M46" s="79" t="s">
        <v>58</v>
      </c>
      <c r="N46" s="79" t="s">
        <v>59</v>
      </c>
      <c r="O46" s="79" t="s">
        <v>60</v>
      </c>
      <c r="P46" s="79" t="s">
        <v>61</v>
      </c>
      <c r="Q46" s="54" t="s">
        <v>62</v>
      </c>
      <c r="R46" s="51" t="s">
        <v>63</v>
      </c>
      <c r="S46" s="142"/>
    </row>
    <row r="47" spans="1:19" ht="12.75">
      <c r="A47" s="12">
        <v>67</v>
      </c>
      <c r="B47" s="13" t="s">
        <v>15</v>
      </c>
      <c r="C47" s="80">
        <f aca="true" t="shared" si="10" ref="C47:R47">+C26+C5</f>
        <v>62618</v>
      </c>
      <c r="D47" s="80">
        <f t="shared" si="10"/>
        <v>17384</v>
      </c>
      <c r="E47" s="80">
        <f t="shared" si="10"/>
        <v>17486</v>
      </c>
      <c r="F47" s="80">
        <f t="shared" si="10"/>
        <v>34822</v>
      </c>
      <c r="G47" s="80">
        <f t="shared" si="10"/>
        <v>45477</v>
      </c>
      <c r="H47" s="80">
        <f t="shared" si="10"/>
        <v>36185</v>
      </c>
      <c r="I47" s="80">
        <f t="shared" si="10"/>
        <v>28119</v>
      </c>
      <c r="J47" s="80">
        <f t="shared" si="10"/>
        <v>22627</v>
      </c>
      <c r="K47" s="80">
        <f t="shared" si="10"/>
        <v>16184</v>
      </c>
      <c r="L47" s="80">
        <f t="shared" si="10"/>
        <v>13213</v>
      </c>
      <c r="M47" s="80">
        <f t="shared" si="10"/>
        <v>10024</v>
      </c>
      <c r="N47" s="80">
        <f t="shared" si="10"/>
        <v>7017</v>
      </c>
      <c r="O47" s="80">
        <f t="shared" si="10"/>
        <v>4860</v>
      </c>
      <c r="P47" s="80">
        <f t="shared" si="10"/>
        <v>3249</v>
      </c>
      <c r="Q47" s="80">
        <f t="shared" si="10"/>
        <v>1732</v>
      </c>
      <c r="R47" s="80">
        <f t="shared" si="10"/>
        <v>1124</v>
      </c>
      <c r="S47" s="81">
        <f aca="true" t="shared" si="11" ref="S47:S52">SUM(C47:R47)</f>
        <v>322121</v>
      </c>
    </row>
    <row r="48" spans="1:19" ht="12.75">
      <c r="A48" s="6">
        <v>78</v>
      </c>
      <c r="B48" s="14" t="s">
        <v>159</v>
      </c>
      <c r="C48" s="82">
        <f aca="true" t="shared" si="12" ref="C48:R48">+C27+C6</f>
        <v>68034</v>
      </c>
      <c r="D48" s="82">
        <f t="shared" si="12"/>
        <v>19322</v>
      </c>
      <c r="E48" s="82">
        <f t="shared" si="12"/>
        <v>22799</v>
      </c>
      <c r="F48" s="82">
        <f t="shared" si="12"/>
        <v>37789</v>
      </c>
      <c r="G48" s="82">
        <f t="shared" si="12"/>
        <v>48529</v>
      </c>
      <c r="H48" s="82">
        <f t="shared" si="12"/>
        <v>41430</v>
      </c>
      <c r="I48" s="82">
        <f t="shared" si="12"/>
        <v>32798</v>
      </c>
      <c r="J48" s="82">
        <f t="shared" si="12"/>
        <v>27599</v>
      </c>
      <c r="K48" s="82">
        <f t="shared" si="12"/>
        <v>21161</v>
      </c>
      <c r="L48" s="82">
        <f t="shared" si="12"/>
        <v>18303</v>
      </c>
      <c r="M48" s="82">
        <f t="shared" si="12"/>
        <v>13497</v>
      </c>
      <c r="N48" s="82">
        <f t="shared" si="12"/>
        <v>8456</v>
      </c>
      <c r="O48" s="82">
        <f t="shared" si="12"/>
        <v>5100</v>
      </c>
      <c r="P48" s="82">
        <f t="shared" si="12"/>
        <v>3018</v>
      </c>
      <c r="Q48" s="82">
        <f t="shared" si="12"/>
        <v>1329</v>
      </c>
      <c r="R48" s="82">
        <f t="shared" si="12"/>
        <v>995</v>
      </c>
      <c r="S48" s="83">
        <f t="shared" si="11"/>
        <v>370159</v>
      </c>
    </row>
    <row r="49" spans="1:19" ht="12.75">
      <c r="A49" s="6">
        <v>80</v>
      </c>
      <c r="B49" s="14" t="s">
        <v>16</v>
      </c>
      <c r="C49" s="82">
        <f aca="true" t="shared" si="13" ref="C49:R49">+C28+C7</f>
        <v>16483</v>
      </c>
      <c r="D49" s="82">
        <f t="shared" si="13"/>
        <v>5867</v>
      </c>
      <c r="E49" s="82">
        <f t="shared" si="13"/>
        <v>5546</v>
      </c>
      <c r="F49" s="82">
        <f t="shared" si="13"/>
        <v>4769</v>
      </c>
      <c r="G49" s="82">
        <f t="shared" si="13"/>
        <v>5344</v>
      </c>
      <c r="H49" s="82">
        <f t="shared" si="13"/>
        <v>6611</v>
      </c>
      <c r="I49" s="82">
        <f t="shared" si="13"/>
        <v>6842</v>
      </c>
      <c r="J49" s="82">
        <f t="shared" si="13"/>
        <v>6948</v>
      </c>
      <c r="K49" s="82">
        <f t="shared" si="13"/>
        <v>5890</v>
      </c>
      <c r="L49" s="82">
        <f t="shared" si="13"/>
        <v>4957</v>
      </c>
      <c r="M49" s="82">
        <f t="shared" si="13"/>
        <v>3965</v>
      </c>
      <c r="N49" s="82">
        <f t="shared" si="13"/>
        <v>2776</v>
      </c>
      <c r="O49" s="82">
        <f t="shared" si="13"/>
        <v>2159</v>
      </c>
      <c r="P49" s="82">
        <f t="shared" si="13"/>
        <v>1378</v>
      </c>
      <c r="Q49" s="82">
        <f t="shared" si="13"/>
        <v>746</v>
      </c>
      <c r="R49" s="82">
        <f t="shared" si="13"/>
        <v>614</v>
      </c>
      <c r="S49" s="83">
        <f t="shared" si="11"/>
        <v>80895</v>
      </c>
    </row>
    <row r="50" spans="1:19" ht="12.75">
      <c r="A50" s="6">
        <v>81</v>
      </c>
      <c r="B50" s="14" t="s">
        <v>216</v>
      </c>
      <c r="C50" s="82">
        <f aca="true" t="shared" si="14" ref="C50:R50">+C29+C8</f>
        <v>29045</v>
      </c>
      <c r="D50" s="82">
        <f t="shared" si="14"/>
        <v>11754</v>
      </c>
      <c r="E50" s="82">
        <f t="shared" si="14"/>
        <v>16827</v>
      </c>
      <c r="F50" s="82">
        <f t="shared" si="14"/>
        <v>20862</v>
      </c>
      <c r="G50" s="82">
        <f t="shared" si="14"/>
        <v>23633</v>
      </c>
      <c r="H50" s="82">
        <f t="shared" si="14"/>
        <v>21450</v>
      </c>
      <c r="I50" s="82">
        <f t="shared" si="14"/>
        <v>19297</v>
      </c>
      <c r="J50" s="82">
        <f t="shared" si="14"/>
        <v>18068</v>
      </c>
      <c r="K50" s="82">
        <f t="shared" si="14"/>
        <v>13943</v>
      </c>
      <c r="L50" s="82">
        <f t="shared" si="14"/>
        <v>10635</v>
      </c>
      <c r="M50" s="82">
        <f t="shared" si="14"/>
        <v>6702</v>
      </c>
      <c r="N50" s="82">
        <f t="shared" si="14"/>
        <v>3387</v>
      </c>
      <c r="O50" s="82">
        <f t="shared" si="14"/>
        <v>1448</v>
      </c>
      <c r="P50" s="82">
        <f t="shared" si="14"/>
        <v>739</v>
      </c>
      <c r="Q50" s="82">
        <f t="shared" si="14"/>
        <v>362</v>
      </c>
      <c r="R50" s="82">
        <f t="shared" si="14"/>
        <v>265</v>
      </c>
      <c r="S50" s="83">
        <f t="shared" si="11"/>
        <v>198417</v>
      </c>
    </row>
    <row r="51" spans="1:19" ht="12.75">
      <c r="A51" s="6">
        <v>99</v>
      </c>
      <c r="B51" s="14" t="s">
        <v>200</v>
      </c>
      <c r="C51" s="82">
        <f aca="true" t="shared" si="15" ref="C51:R51">+C30+C9</f>
        <v>74598</v>
      </c>
      <c r="D51" s="82">
        <f t="shared" si="15"/>
        <v>24332</v>
      </c>
      <c r="E51" s="82">
        <f t="shared" si="15"/>
        <v>24955</v>
      </c>
      <c r="F51" s="82">
        <f t="shared" si="15"/>
        <v>30680</v>
      </c>
      <c r="G51" s="82">
        <f t="shared" si="15"/>
        <v>40706</v>
      </c>
      <c r="H51" s="82">
        <f t="shared" si="15"/>
        <v>42153</v>
      </c>
      <c r="I51" s="82">
        <f t="shared" si="15"/>
        <v>37158</v>
      </c>
      <c r="J51" s="82">
        <f t="shared" si="15"/>
        <v>32524</v>
      </c>
      <c r="K51" s="82">
        <f t="shared" si="15"/>
        <v>25977</v>
      </c>
      <c r="L51" s="82">
        <f t="shared" si="15"/>
        <v>22311</v>
      </c>
      <c r="M51" s="82">
        <f t="shared" si="15"/>
        <v>16243</v>
      </c>
      <c r="N51" s="82">
        <f t="shared" si="15"/>
        <v>10261</v>
      </c>
      <c r="O51" s="82">
        <f t="shared" si="15"/>
        <v>6460</v>
      </c>
      <c r="P51" s="82">
        <f t="shared" si="15"/>
        <v>3602</v>
      </c>
      <c r="Q51" s="82">
        <f t="shared" si="15"/>
        <v>1859</v>
      </c>
      <c r="R51" s="82">
        <f t="shared" si="15"/>
        <v>1418</v>
      </c>
      <c r="S51" s="83">
        <f t="shared" si="11"/>
        <v>395237</v>
      </c>
    </row>
    <row r="52" spans="1:19" ht="12.75">
      <c r="A52" s="8">
        <v>107</v>
      </c>
      <c r="B52" s="15" t="s">
        <v>201</v>
      </c>
      <c r="C52" s="84">
        <f aca="true" t="shared" si="16" ref="C52:R52">+C31+C10</f>
        <v>64776</v>
      </c>
      <c r="D52" s="84">
        <f t="shared" si="16"/>
        <v>20011</v>
      </c>
      <c r="E52" s="84">
        <f t="shared" si="16"/>
        <v>25622</v>
      </c>
      <c r="F52" s="84">
        <f t="shared" si="16"/>
        <v>42870</v>
      </c>
      <c r="G52" s="84">
        <f t="shared" si="16"/>
        <v>52374</v>
      </c>
      <c r="H52" s="84">
        <f t="shared" si="16"/>
        <v>43781</v>
      </c>
      <c r="I52" s="84">
        <f t="shared" si="16"/>
        <v>35132</v>
      </c>
      <c r="J52" s="84">
        <f t="shared" si="16"/>
        <v>30505</v>
      </c>
      <c r="K52" s="84">
        <f t="shared" si="16"/>
        <v>25372</v>
      </c>
      <c r="L52" s="84">
        <f t="shared" si="16"/>
        <v>22965</v>
      </c>
      <c r="M52" s="84">
        <f t="shared" si="16"/>
        <v>16952</v>
      </c>
      <c r="N52" s="84">
        <f t="shared" si="16"/>
        <v>10515</v>
      </c>
      <c r="O52" s="84">
        <f t="shared" si="16"/>
        <v>5950</v>
      </c>
      <c r="P52" s="84">
        <f t="shared" si="16"/>
        <v>3138</v>
      </c>
      <c r="Q52" s="84">
        <f t="shared" si="16"/>
        <v>1716</v>
      </c>
      <c r="R52" s="84">
        <f t="shared" si="16"/>
        <v>1424</v>
      </c>
      <c r="S52" s="85">
        <f t="shared" si="11"/>
        <v>403103</v>
      </c>
    </row>
    <row r="53" spans="1:19" ht="12.75">
      <c r="A53" s="143" t="s">
        <v>17</v>
      </c>
      <c r="B53" s="144"/>
      <c r="C53" s="86">
        <f>SUM(C47:C52)</f>
        <v>315554</v>
      </c>
      <c r="D53" s="86">
        <f aca="true" t="shared" si="17" ref="D53:S53">SUM(D47:D52)</f>
        <v>98670</v>
      </c>
      <c r="E53" s="86">
        <f t="shared" si="17"/>
        <v>113235</v>
      </c>
      <c r="F53" s="86">
        <f t="shared" si="17"/>
        <v>171792</v>
      </c>
      <c r="G53" s="86">
        <f t="shared" si="17"/>
        <v>216063</v>
      </c>
      <c r="H53" s="86">
        <f t="shared" si="17"/>
        <v>191610</v>
      </c>
      <c r="I53" s="86">
        <f t="shared" si="17"/>
        <v>159346</v>
      </c>
      <c r="J53" s="86">
        <f t="shared" si="17"/>
        <v>138271</v>
      </c>
      <c r="K53" s="86">
        <f t="shared" si="17"/>
        <v>108527</v>
      </c>
      <c r="L53" s="86">
        <f t="shared" si="17"/>
        <v>92384</v>
      </c>
      <c r="M53" s="86">
        <f t="shared" si="17"/>
        <v>67383</v>
      </c>
      <c r="N53" s="86">
        <f t="shared" si="17"/>
        <v>42412</v>
      </c>
      <c r="O53" s="86">
        <f t="shared" si="17"/>
        <v>25977</v>
      </c>
      <c r="P53" s="86">
        <f t="shared" si="17"/>
        <v>15124</v>
      </c>
      <c r="Q53" s="87">
        <f t="shared" si="17"/>
        <v>7744</v>
      </c>
      <c r="R53" s="87">
        <f t="shared" si="17"/>
        <v>5840</v>
      </c>
      <c r="S53" s="106">
        <f t="shared" si="17"/>
        <v>1769932</v>
      </c>
    </row>
    <row r="54" spans="1:19" ht="12.75">
      <c r="A54" s="6">
        <v>63</v>
      </c>
      <c r="B54" s="14" t="s">
        <v>232</v>
      </c>
      <c r="C54" s="82">
        <f aca="true" t="shared" si="18" ref="C54:R54">+C33+C12</f>
        <v>4258</v>
      </c>
      <c r="D54" s="82">
        <f t="shared" si="18"/>
        <v>2319</v>
      </c>
      <c r="E54" s="82">
        <f t="shared" si="18"/>
        <v>2015</v>
      </c>
      <c r="F54" s="82">
        <f t="shared" si="18"/>
        <v>302</v>
      </c>
      <c r="G54" s="82">
        <f t="shared" si="18"/>
        <v>760</v>
      </c>
      <c r="H54" s="82">
        <f t="shared" si="18"/>
        <v>1029</v>
      </c>
      <c r="I54" s="82">
        <f t="shared" si="18"/>
        <v>1551</v>
      </c>
      <c r="J54" s="82">
        <f t="shared" si="18"/>
        <v>1663</v>
      </c>
      <c r="K54" s="82">
        <f t="shared" si="18"/>
        <v>1627</v>
      </c>
      <c r="L54" s="82">
        <f t="shared" si="18"/>
        <v>2318</v>
      </c>
      <c r="M54" s="82">
        <f t="shared" si="18"/>
        <v>2234</v>
      </c>
      <c r="N54" s="82">
        <f t="shared" si="18"/>
        <v>2741</v>
      </c>
      <c r="O54" s="82">
        <f t="shared" si="18"/>
        <v>2537</v>
      </c>
      <c r="P54" s="82">
        <f t="shared" si="18"/>
        <v>1528</v>
      </c>
      <c r="Q54" s="82">
        <f t="shared" si="18"/>
        <v>617</v>
      </c>
      <c r="R54" s="82">
        <f t="shared" si="18"/>
        <v>255</v>
      </c>
      <c r="S54" s="83">
        <f>SUM(C54:R54)</f>
        <v>27754</v>
      </c>
    </row>
    <row r="55" spans="1:19" ht="12.75">
      <c r="A55" s="6">
        <v>76</v>
      </c>
      <c r="B55" s="14" t="s">
        <v>202</v>
      </c>
      <c r="C55" s="82">
        <f aca="true" t="shared" si="19" ref="C55:R55">+C34+C13</f>
        <v>2531</v>
      </c>
      <c r="D55" s="82">
        <f t="shared" si="19"/>
        <v>894</v>
      </c>
      <c r="E55" s="82">
        <f t="shared" si="19"/>
        <v>899</v>
      </c>
      <c r="F55" s="82">
        <f t="shared" si="19"/>
        <v>555</v>
      </c>
      <c r="G55" s="82">
        <f t="shared" si="19"/>
        <v>491</v>
      </c>
      <c r="H55" s="82">
        <f t="shared" si="19"/>
        <v>717</v>
      </c>
      <c r="I55" s="82">
        <f t="shared" si="19"/>
        <v>731</v>
      </c>
      <c r="J55" s="82">
        <f t="shared" si="19"/>
        <v>660</v>
      </c>
      <c r="K55" s="82">
        <f t="shared" si="19"/>
        <v>661</v>
      </c>
      <c r="L55" s="82">
        <f t="shared" si="19"/>
        <v>609</v>
      </c>
      <c r="M55" s="82">
        <f t="shared" si="19"/>
        <v>507</v>
      </c>
      <c r="N55" s="82">
        <f t="shared" si="19"/>
        <v>503</v>
      </c>
      <c r="O55" s="82">
        <f t="shared" si="19"/>
        <v>809</v>
      </c>
      <c r="P55" s="82">
        <f t="shared" si="19"/>
        <v>768</v>
      </c>
      <c r="Q55" s="82">
        <f t="shared" si="19"/>
        <v>302</v>
      </c>
      <c r="R55" s="82">
        <f t="shared" si="19"/>
        <v>375</v>
      </c>
      <c r="S55" s="83">
        <f>SUM(C55:R55)</f>
        <v>12012</v>
      </c>
    </row>
    <row r="56" spans="1:19" ht="12.75">
      <c r="A56" s="8">
        <v>94</v>
      </c>
      <c r="B56" s="15" t="s">
        <v>18</v>
      </c>
      <c r="C56" s="84">
        <f aca="true" t="shared" si="20" ref="C56:R56">+C35+C14</f>
        <v>244</v>
      </c>
      <c r="D56" s="84">
        <f t="shared" si="20"/>
        <v>105</v>
      </c>
      <c r="E56" s="84">
        <f t="shared" si="20"/>
        <v>69</v>
      </c>
      <c r="F56" s="84">
        <f t="shared" si="20"/>
        <v>20</v>
      </c>
      <c r="G56" s="84">
        <f t="shared" si="20"/>
        <v>36</v>
      </c>
      <c r="H56" s="84">
        <f t="shared" si="20"/>
        <v>62</v>
      </c>
      <c r="I56" s="84">
        <f t="shared" si="20"/>
        <v>71</v>
      </c>
      <c r="J56" s="84">
        <f t="shared" si="20"/>
        <v>90</v>
      </c>
      <c r="K56" s="84">
        <f t="shared" si="20"/>
        <v>102</v>
      </c>
      <c r="L56" s="84">
        <f t="shared" si="20"/>
        <v>120</v>
      </c>
      <c r="M56" s="84">
        <f t="shared" si="20"/>
        <v>81</v>
      </c>
      <c r="N56" s="84">
        <f t="shared" si="20"/>
        <v>34</v>
      </c>
      <c r="O56" s="84">
        <f t="shared" si="20"/>
        <v>9</v>
      </c>
      <c r="P56" s="84">
        <f t="shared" si="20"/>
        <v>9</v>
      </c>
      <c r="Q56" s="84">
        <f t="shared" si="20"/>
        <v>4</v>
      </c>
      <c r="R56" s="84">
        <f t="shared" si="20"/>
        <v>2</v>
      </c>
      <c r="S56" s="85">
        <f>SUM(C56:R56)</f>
        <v>1058</v>
      </c>
    </row>
    <row r="57" spans="1:19" ht="12.75">
      <c r="A57" s="145" t="s">
        <v>19</v>
      </c>
      <c r="B57" s="146"/>
      <c r="C57" s="89">
        <f aca="true" t="shared" si="21" ref="C57:S57">SUM(C54:C56)</f>
        <v>7033</v>
      </c>
      <c r="D57" s="89">
        <f t="shared" si="21"/>
        <v>3318</v>
      </c>
      <c r="E57" s="89">
        <f t="shared" si="21"/>
        <v>2983</v>
      </c>
      <c r="F57" s="89">
        <f t="shared" si="21"/>
        <v>877</v>
      </c>
      <c r="G57" s="89">
        <f t="shared" si="21"/>
        <v>1287</v>
      </c>
      <c r="H57" s="89">
        <f t="shared" si="21"/>
        <v>1808</v>
      </c>
      <c r="I57" s="89">
        <f t="shared" si="21"/>
        <v>2353</v>
      </c>
      <c r="J57" s="89">
        <f t="shared" si="21"/>
        <v>2413</v>
      </c>
      <c r="K57" s="89">
        <f t="shared" si="21"/>
        <v>2390</v>
      </c>
      <c r="L57" s="89">
        <f t="shared" si="21"/>
        <v>3047</v>
      </c>
      <c r="M57" s="89">
        <f t="shared" si="21"/>
        <v>2822</v>
      </c>
      <c r="N57" s="89">
        <f t="shared" si="21"/>
        <v>3278</v>
      </c>
      <c r="O57" s="89">
        <f t="shared" si="21"/>
        <v>3355</v>
      </c>
      <c r="P57" s="89">
        <f t="shared" si="21"/>
        <v>2305</v>
      </c>
      <c r="Q57" s="90">
        <f t="shared" si="21"/>
        <v>923</v>
      </c>
      <c r="R57" s="90">
        <f t="shared" si="21"/>
        <v>632</v>
      </c>
      <c r="S57" s="107">
        <f t="shared" si="21"/>
        <v>40824</v>
      </c>
    </row>
    <row r="58" spans="1:19" ht="12.75">
      <c r="A58" s="180" t="s">
        <v>20</v>
      </c>
      <c r="B58" s="171"/>
      <c r="C58" s="92">
        <f aca="true" t="shared" si="22" ref="C58:S58">+C57+C53</f>
        <v>322587</v>
      </c>
      <c r="D58" s="92">
        <f t="shared" si="22"/>
        <v>101988</v>
      </c>
      <c r="E58" s="92">
        <f t="shared" si="22"/>
        <v>116218</v>
      </c>
      <c r="F58" s="92">
        <f t="shared" si="22"/>
        <v>172669</v>
      </c>
      <c r="G58" s="92">
        <f t="shared" si="22"/>
        <v>217350</v>
      </c>
      <c r="H58" s="92">
        <f t="shared" si="22"/>
        <v>193418</v>
      </c>
      <c r="I58" s="92">
        <f t="shared" si="22"/>
        <v>161699</v>
      </c>
      <c r="J58" s="92">
        <f t="shared" si="22"/>
        <v>140684</v>
      </c>
      <c r="K58" s="92">
        <f t="shared" si="22"/>
        <v>110917</v>
      </c>
      <c r="L58" s="92">
        <f t="shared" si="22"/>
        <v>95431</v>
      </c>
      <c r="M58" s="92">
        <f t="shared" si="22"/>
        <v>70205</v>
      </c>
      <c r="N58" s="92">
        <f t="shared" si="22"/>
        <v>45690</v>
      </c>
      <c r="O58" s="92">
        <f t="shared" si="22"/>
        <v>29332</v>
      </c>
      <c r="P58" s="92">
        <f t="shared" si="22"/>
        <v>17429</v>
      </c>
      <c r="Q58" s="93">
        <f t="shared" si="22"/>
        <v>8667</v>
      </c>
      <c r="R58" s="93">
        <f t="shared" si="22"/>
        <v>6472</v>
      </c>
      <c r="S58" s="109">
        <f t="shared" si="22"/>
        <v>1810756</v>
      </c>
    </row>
    <row r="59" spans="1:19" ht="12.75">
      <c r="A59" s="150" t="s">
        <v>31</v>
      </c>
      <c r="B59" s="151"/>
      <c r="C59" s="16">
        <f>+C58/$S$58</f>
        <v>0.1781504520763703</v>
      </c>
      <c r="D59" s="16">
        <f aca="true" t="shared" si="23" ref="D59:S59">+D58/$S$58</f>
        <v>0.056323436178038346</v>
      </c>
      <c r="E59" s="16">
        <f t="shared" si="23"/>
        <v>0.06418203225614053</v>
      </c>
      <c r="F59" s="16">
        <f t="shared" si="23"/>
        <v>0.09535740872872987</v>
      </c>
      <c r="G59" s="16">
        <f t="shared" si="23"/>
        <v>0.12003273770734434</v>
      </c>
      <c r="H59" s="16">
        <f t="shared" si="23"/>
        <v>0.10681615855476939</v>
      </c>
      <c r="I59" s="16">
        <f t="shared" si="23"/>
        <v>0.08929916565235736</v>
      </c>
      <c r="J59" s="16">
        <f t="shared" si="23"/>
        <v>0.07769351585746506</v>
      </c>
      <c r="K59" s="16">
        <f t="shared" si="23"/>
        <v>0.061254525734002814</v>
      </c>
      <c r="L59" s="16">
        <f t="shared" si="23"/>
        <v>0.052702296720264906</v>
      </c>
      <c r="M59" s="16">
        <f t="shared" si="23"/>
        <v>0.038771098922218125</v>
      </c>
      <c r="N59" s="16">
        <f t="shared" si="23"/>
        <v>0.025232554800315447</v>
      </c>
      <c r="O59" s="16">
        <f t="shared" si="23"/>
        <v>0.016198758971390954</v>
      </c>
      <c r="P59" s="16">
        <f t="shared" si="23"/>
        <v>0.009625261492989668</v>
      </c>
      <c r="Q59" s="25">
        <f t="shared" si="23"/>
        <v>0.004786398609199693</v>
      </c>
      <c r="R59" s="25">
        <f t="shared" si="23"/>
        <v>0.003574197738403186</v>
      </c>
      <c r="S59" s="17">
        <f t="shared" si="23"/>
        <v>1</v>
      </c>
    </row>
    <row r="60" spans="1:19" ht="12.75">
      <c r="A60" s="208" t="s">
        <v>199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10"/>
    </row>
    <row r="61" spans="1:19" ht="12.75">
      <c r="A61" s="20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7"/>
    </row>
    <row r="65" spans="2:3" ht="12.75">
      <c r="B65" s="118" t="s">
        <v>158</v>
      </c>
      <c r="C65" s="26"/>
    </row>
  </sheetData>
  <sheetProtection/>
  <mergeCells count="36">
    <mergeCell ref="A44:S44"/>
    <mergeCell ref="S45:S46"/>
    <mergeCell ref="C45:R45"/>
    <mergeCell ref="A40:S40"/>
    <mergeCell ref="A43:S43"/>
    <mergeCell ref="A15:B15"/>
    <mergeCell ref="A18:S18"/>
    <mergeCell ref="A32:B32"/>
    <mergeCell ref="A36:B36"/>
    <mergeCell ref="A39:S39"/>
    <mergeCell ref="A1:S1"/>
    <mergeCell ref="A2:S2"/>
    <mergeCell ref="A3:A4"/>
    <mergeCell ref="B3:B4"/>
    <mergeCell ref="C3:R3"/>
    <mergeCell ref="A11:B11"/>
    <mergeCell ref="S3:S4"/>
    <mergeCell ref="A24:A25"/>
    <mergeCell ref="A16:B16"/>
    <mergeCell ref="A19:S19"/>
    <mergeCell ref="A17:B17"/>
    <mergeCell ref="B24:B25"/>
    <mergeCell ref="C24:R24"/>
    <mergeCell ref="A22:S22"/>
    <mergeCell ref="A23:S23"/>
    <mergeCell ref="S24:S25"/>
    <mergeCell ref="A61:S61"/>
    <mergeCell ref="A58:B58"/>
    <mergeCell ref="A59:B59"/>
    <mergeCell ref="A37:B37"/>
    <mergeCell ref="A38:B38"/>
    <mergeCell ref="A45:A46"/>
    <mergeCell ref="B45:B46"/>
    <mergeCell ref="A57:B57"/>
    <mergeCell ref="A60:S60"/>
    <mergeCell ref="A53:B53"/>
  </mergeCells>
  <hyperlinks>
    <hyperlink ref="U1" location="Índice!A1" display="Volver"/>
    <hyperlink ref="B65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PageLayoutView="0" workbookViewId="0" topLeftCell="G1">
      <selection activeCell="U1" sqref="U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18" width="11.8515625" style="3" customWidth="1"/>
    <col min="19" max="19" width="15.8515625" style="3" customWidth="1"/>
    <col min="20" max="20" width="11.421875" style="3" customWidth="1"/>
    <col min="21" max="21" width="8.7109375" style="3" bestFit="1" customWidth="1"/>
    <col min="22" max="16384" width="11.421875" style="3" customWidth="1"/>
  </cols>
  <sheetData>
    <row r="1" spans="1:21" ht="12.75">
      <c r="A1" s="133" t="s">
        <v>143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U1" s="118" t="s">
        <v>158</v>
      </c>
    </row>
    <row r="2" spans="1:19" ht="13.5" customHeight="1">
      <c r="A2" s="138" t="s">
        <v>245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1:19" ht="13.5" customHeight="1">
      <c r="A3" s="136" t="s">
        <v>0</v>
      </c>
      <c r="B3" s="193" t="s">
        <v>1</v>
      </c>
      <c r="C3" s="56"/>
      <c r="D3" s="195" t="s">
        <v>49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41" t="s">
        <v>30</v>
      </c>
    </row>
    <row r="4" spans="1:19" ht="24" customHeight="1">
      <c r="A4" s="192"/>
      <c r="B4" s="194"/>
      <c r="C4" s="51" t="s">
        <v>162</v>
      </c>
      <c r="D4" s="78" t="s">
        <v>163</v>
      </c>
      <c r="E4" s="79" t="s">
        <v>50</v>
      </c>
      <c r="F4" s="79" t="s">
        <v>51</v>
      </c>
      <c r="G4" s="79" t="s">
        <v>52</v>
      </c>
      <c r="H4" s="79" t="s">
        <v>53</v>
      </c>
      <c r="I4" s="79" t="s">
        <v>54</v>
      </c>
      <c r="J4" s="79" t="s">
        <v>55</v>
      </c>
      <c r="K4" s="79" t="s">
        <v>56</v>
      </c>
      <c r="L4" s="79" t="s">
        <v>57</v>
      </c>
      <c r="M4" s="79" t="s">
        <v>58</v>
      </c>
      <c r="N4" s="79" t="s">
        <v>59</v>
      </c>
      <c r="O4" s="79" t="s">
        <v>60</v>
      </c>
      <c r="P4" s="79" t="s">
        <v>61</v>
      </c>
      <c r="Q4" s="54" t="s">
        <v>62</v>
      </c>
      <c r="R4" s="51" t="s">
        <v>63</v>
      </c>
      <c r="S4" s="142"/>
    </row>
    <row r="5" spans="1:19" ht="12.75">
      <c r="A5" s="12">
        <v>67</v>
      </c>
      <c r="B5" s="13" t="s">
        <v>15</v>
      </c>
      <c r="C5" s="80">
        <v>14</v>
      </c>
      <c r="D5" s="80">
        <v>99</v>
      </c>
      <c r="E5" s="80">
        <v>2626</v>
      </c>
      <c r="F5" s="80">
        <v>26396</v>
      </c>
      <c r="G5" s="80">
        <v>37859</v>
      </c>
      <c r="H5" s="80">
        <v>31392</v>
      </c>
      <c r="I5" s="80">
        <v>23836</v>
      </c>
      <c r="J5" s="80">
        <v>18812</v>
      </c>
      <c r="K5" s="80">
        <v>12952</v>
      </c>
      <c r="L5" s="80">
        <v>10832</v>
      </c>
      <c r="M5" s="80">
        <v>8106</v>
      </c>
      <c r="N5" s="80">
        <v>5321</v>
      </c>
      <c r="O5" s="80">
        <v>3628</v>
      </c>
      <c r="P5" s="80">
        <v>2462</v>
      </c>
      <c r="Q5" s="80">
        <v>1511</v>
      </c>
      <c r="R5" s="80">
        <v>1275</v>
      </c>
      <c r="S5" s="81">
        <f aca="true" t="shared" si="0" ref="S5:S10">SUM(C5:R5)</f>
        <v>187121</v>
      </c>
    </row>
    <row r="6" spans="1:19" ht="12.75">
      <c r="A6" s="6">
        <v>78</v>
      </c>
      <c r="B6" s="14" t="s">
        <v>159</v>
      </c>
      <c r="C6" s="82">
        <v>22</v>
      </c>
      <c r="D6" s="82">
        <v>112</v>
      </c>
      <c r="E6" s="82">
        <v>2450</v>
      </c>
      <c r="F6" s="82">
        <v>19210</v>
      </c>
      <c r="G6" s="82">
        <v>30060</v>
      </c>
      <c r="H6" s="82">
        <v>24434</v>
      </c>
      <c r="I6" s="82">
        <v>19339</v>
      </c>
      <c r="J6" s="82">
        <v>17506</v>
      </c>
      <c r="K6" s="82">
        <v>13642</v>
      </c>
      <c r="L6" s="82">
        <v>12135</v>
      </c>
      <c r="M6" s="82">
        <v>9333</v>
      </c>
      <c r="N6" s="82">
        <v>5393</v>
      </c>
      <c r="O6" s="82">
        <v>3295</v>
      </c>
      <c r="P6" s="82">
        <v>2373</v>
      </c>
      <c r="Q6" s="82">
        <v>1400</v>
      </c>
      <c r="R6" s="82">
        <v>1161</v>
      </c>
      <c r="S6" s="83">
        <f>SUM(C6:R6)</f>
        <v>161865</v>
      </c>
    </row>
    <row r="7" spans="1:19" ht="12.75">
      <c r="A7" s="6">
        <v>80</v>
      </c>
      <c r="B7" s="14" t="s">
        <v>16</v>
      </c>
      <c r="C7" s="82">
        <v>26</v>
      </c>
      <c r="D7" s="82">
        <v>48</v>
      </c>
      <c r="E7" s="82">
        <v>318</v>
      </c>
      <c r="F7" s="82">
        <v>1671</v>
      </c>
      <c r="G7" s="82">
        <v>3559</v>
      </c>
      <c r="H7" s="82">
        <v>3996</v>
      </c>
      <c r="I7" s="82">
        <v>4019</v>
      </c>
      <c r="J7" s="82">
        <v>4361</v>
      </c>
      <c r="K7" s="82">
        <v>3602</v>
      </c>
      <c r="L7" s="82">
        <v>3080</v>
      </c>
      <c r="M7" s="82">
        <v>2650</v>
      </c>
      <c r="N7" s="82">
        <v>2094</v>
      </c>
      <c r="O7" s="82">
        <v>1748</v>
      </c>
      <c r="P7" s="82">
        <v>1176</v>
      </c>
      <c r="Q7" s="82">
        <v>655</v>
      </c>
      <c r="R7" s="82">
        <v>760</v>
      </c>
      <c r="S7" s="83">
        <f t="shared" si="0"/>
        <v>33763</v>
      </c>
    </row>
    <row r="8" spans="1:19" ht="12.75">
      <c r="A8" s="6">
        <v>81</v>
      </c>
      <c r="B8" s="14" t="s">
        <v>216</v>
      </c>
      <c r="C8" s="82">
        <v>80</v>
      </c>
      <c r="D8" s="82">
        <v>93</v>
      </c>
      <c r="E8" s="82">
        <v>542</v>
      </c>
      <c r="F8" s="82">
        <v>2735</v>
      </c>
      <c r="G8" s="82">
        <v>6553</v>
      </c>
      <c r="H8" s="82">
        <v>9711</v>
      </c>
      <c r="I8" s="82">
        <v>10737</v>
      </c>
      <c r="J8" s="82">
        <v>10260</v>
      </c>
      <c r="K8" s="82">
        <v>7839</v>
      </c>
      <c r="L8" s="82">
        <v>6864</v>
      </c>
      <c r="M8" s="82">
        <v>5019</v>
      </c>
      <c r="N8" s="82">
        <v>2619</v>
      </c>
      <c r="O8" s="82">
        <v>1091</v>
      </c>
      <c r="P8" s="82">
        <v>580</v>
      </c>
      <c r="Q8" s="82">
        <v>263</v>
      </c>
      <c r="R8" s="82">
        <v>275</v>
      </c>
      <c r="S8" s="83">
        <f t="shared" si="0"/>
        <v>65261</v>
      </c>
    </row>
    <row r="9" spans="1:19" ht="12.75">
      <c r="A9" s="6">
        <v>99</v>
      </c>
      <c r="B9" s="14" t="s">
        <v>200</v>
      </c>
      <c r="C9" s="82">
        <v>155</v>
      </c>
      <c r="D9" s="82">
        <v>224</v>
      </c>
      <c r="E9" s="82">
        <v>1734</v>
      </c>
      <c r="F9" s="82">
        <v>11363</v>
      </c>
      <c r="G9" s="82">
        <v>20867</v>
      </c>
      <c r="H9" s="82">
        <v>18770</v>
      </c>
      <c r="I9" s="82">
        <v>16040</v>
      </c>
      <c r="J9" s="82">
        <v>15658</v>
      </c>
      <c r="K9" s="82">
        <v>13612</v>
      </c>
      <c r="L9" s="82">
        <v>12456</v>
      </c>
      <c r="M9" s="82">
        <v>9786</v>
      </c>
      <c r="N9" s="82">
        <v>6714</v>
      </c>
      <c r="O9" s="82">
        <v>4791</v>
      </c>
      <c r="P9" s="82">
        <v>3287</v>
      </c>
      <c r="Q9" s="82">
        <v>1810</v>
      </c>
      <c r="R9" s="82">
        <v>1978</v>
      </c>
      <c r="S9" s="83">
        <f t="shared" si="0"/>
        <v>139245</v>
      </c>
    </row>
    <row r="10" spans="1:19" ht="12.75">
      <c r="A10" s="8">
        <v>107</v>
      </c>
      <c r="B10" s="15" t="s">
        <v>201</v>
      </c>
      <c r="C10" s="84">
        <v>25</v>
      </c>
      <c r="D10" s="84">
        <v>70</v>
      </c>
      <c r="E10" s="84">
        <v>2079</v>
      </c>
      <c r="F10" s="84">
        <v>17178</v>
      </c>
      <c r="G10" s="84">
        <v>27291</v>
      </c>
      <c r="H10" s="84">
        <v>23945</v>
      </c>
      <c r="I10" s="84">
        <v>18424</v>
      </c>
      <c r="J10" s="84">
        <v>14338</v>
      </c>
      <c r="K10" s="84">
        <v>10584</v>
      </c>
      <c r="L10" s="84">
        <v>8992</v>
      </c>
      <c r="M10" s="84">
        <v>6480</v>
      </c>
      <c r="N10" s="84">
        <v>4039</v>
      </c>
      <c r="O10" s="84">
        <v>2611</v>
      </c>
      <c r="P10" s="84">
        <v>1704</v>
      </c>
      <c r="Q10" s="84">
        <v>1389</v>
      </c>
      <c r="R10" s="84">
        <v>1325</v>
      </c>
      <c r="S10" s="85">
        <f t="shared" si="0"/>
        <v>140474</v>
      </c>
    </row>
    <row r="11" spans="1:19" ht="12.75" customHeight="1">
      <c r="A11" s="143" t="s">
        <v>17</v>
      </c>
      <c r="B11" s="144"/>
      <c r="C11" s="86">
        <f>SUM(C5:C10)</f>
        <v>322</v>
      </c>
      <c r="D11" s="86">
        <f aca="true" t="shared" si="1" ref="D11:R11">SUM(D5:D10)</f>
        <v>646</v>
      </c>
      <c r="E11" s="86">
        <f t="shared" si="1"/>
        <v>9749</v>
      </c>
      <c r="F11" s="86">
        <f t="shared" si="1"/>
        <v>78553</v>
      </c>
      <c r="G11" s="86">
        <f t="shared" si="1"/>
        <v>126189</v>
      </c>
      <c r="H11" s="86">
        <f t="shared" si="1"/>
        <v>112248</v>
      </c>
      <c r="I11" s="86">
        <f t="shared" si="1"/>
        <v>92395</v>
      </c>
      <c r="J11" s="86">
        <f t="shared" si="1"/>
        <v>80935</v>
      </c>
      <c r="K11" s="86">
        <f t="shared" si="1"/>
        <v>62231</v>
      </c>
      <c r="L11" s="86">
        <f t="shared" si="1"/>
        <v>54359</v>
      </c>
      <c r="M11" s="86">
        <f t="shared" si="1"/>
        <v>41374</v>
      </c>
      <c r="N11" s="86">
        <f t="shared" si="1"/>
        <v>26180</v>
      </c>
      <c r="O11" s="86">
        <f t="shared" si="1"/>
        <v>17164</v>
      </c>
      <c r="P11" s="86">
        <f t="shared" si="1"/>
        <v>11582</v>
      </c>
      <c r="Q11" s="87">
        <f t="shared" si="1"/>
        <v>7028</v>
      </c>
      <c r="R11" s="87">
        <f t="shared" si="1"/>
        <v>6774</v>
      </c>
      <c r="S11" s="106">
        <f>SUM(S5:S10)</f>
        <v>727729</v>
      </c>
    </row>
    <row r="12" spans="1:19" ht="12.75">
      <c r="A12" s="6">
        <v>63</v>
      </c>
      <c r="B12" s="14" t="s">
        <v>232</v>
      </c>
      <c r="C12" s="82">
        <v>35</v>
      </c>
      <c r="D12" s="82">
        <v>29</v>
      </c>
      <c r="E12" s="82">
        <v>31</v>
      </c>
      <c r="F12" s="82">
        <v>93</v>
      </c>
      <c r="G12" s="82">
        <v>157</v>
      </c>
      <c r="H12" s="82">
        <v>246</v>
      </c>
      <c r="I12" s="82">
        <v>359</v>
      </c>
      <c r="J12" s="82">
        <v>395</v>
      </c>
      <c r="K12" s="82">
        <v>390</v>
      </c>
      <c r="L12" s="82">
        <v>450</v>
      </c>
      <c r="M12" s="82">
        <v>479</v>
      </c>
      <c r="N12" s="82">
        <v>729</v>
      </c>
      <c r="O12" s="82">
        <v>624</v>
      </c>
      <c r="P12" s="82">
        <v>440</v>
      </c>
      <c r="Q12" s="82">
        <v>215</v>
      </c>
      <c r="R12" s="82">
        <v>147</v>
      </c>
      <c r="S12" s="83">
        <f>SUM(C12:R12)</f>
        <v>4819</v>
      </c>
    </row>
    <row r="13" spans="1:19" ht="12.75">
      <c r="A13" s="6">
        <v>76</v>
      </c>
      <c r="B13" s="14" t="s">
        <v>202</v>
      </c>
      <c r="C13" s="82">
        <v>2</v>
      </c>
      <c r="D13" s="82">
        <v>5</v>
      </c>
      <c r="E13" s="82">
        <v>30</v>
      </c>
      <c r="F13" s="82">
        <v>374</v>
      </c>
      <c r="G13" s="82">
        <v>759</v>
      </c>
      <c r="H13" s="82">
        <v>1064</v>
      </c>
      <c r="I13" s="82">
        <v>990</v>
      </c>
      <c r="J13" s="82">
        <v>718</v>
      </c>
      <c r="K13" s="82">
        <v>607</v>
      </c>
      <c r="L13" s="82">
        <v>448</v>
      </c>
      <c r="M13" s="82">
        <v>372</v>
      </c>
      <c r="N13" s="82">
        <v>465</v>
      </c>
      <c r="O13" s="82">
        <v>687</v>
      </c>
      <c r="P13" s="82">
        <v>533</v>
      </c>
      <c r="Q13" s="82">
        <v>374</v>
      </c>
      <c r="R13" s="82">
        <v>770</v>
      </c>
      <c r="S13" s="83">
        <f>SUM(C13:R13)</f>
        <v>8198</v>
      </c>
    </row>
    <row r="14" spans="1:19" ht="12.75">
      <c r="A14" s="8">
        <v>94</v>
      </c>
      <c r="B14" s="15" t="s">
        <v>18</v>
      </c>
      <c r="C14" s="84"/>
      <c r="D14" s="84"/>
      <c r="E14" s="84">
        <v>1</v>
      </c>
      <c r="F14" s="84">
        <v>10</v>
      </c>
      <c r="G14" s="84">
        <v>14</v>
      </c>
      <c r="H14" s="84">
        <v>15</v>
      </c>
      <c r="I14" s="84">
        <v>16</v>
      </c>
      <c r="J14" s="84">
        <v>15</v>
      </c>
      <c r="K14" s="84">
        <v>10</v>
      </c>
      <c r="L14" s="84">
        <v>10</v>
      </c>
      <c r="M14" s="84">
        <v>7</v>
      </c>
      <c r="N14" s="84">
        <v>1</v>
      </c>
      <c r="O14" s="84">
        <v>4</v>
      </c>
      <c r="P14" s="84">
        <v>3</v>
      </c>
      <c r="Q14" s="84">
        <v>3</v>
      </c>
      <c r="R14" s="84">
        <v>2</v>
      </c>
      <c r="S14" s="85">
        <f>SUM(C14:R14)</f>
        <v>111</v>
      </c>
    </row>
    <row r="15" spans="1:19" ht="12.75" customHeight="1">
      <c r="A15" s="145" t="s">
        <v>19</v>
      </c>
      <c r="B15" s="146"/>
      <c r="C15" s="89">
        <f aca="true" t="shared" si="2" ref="C15:S15">SUM(C12:C14)</f>
        <v>37</v>
      </c>
      <c r="D15" s="89">
        <f t="shared" si="2"/>
        <v>34</v>
      </c>
      <c r="E15" s="89">
        <f t="shared" si="2"/>
        <v>62</v>
      </c>
      <c r="F15" s="89">
        <f t="shared" si="2"/>
        <v>477</v>
      </c>
      <c r="G15" s="89">
        <f t="shared" si="2"/>
        <v>930</v>
      </c>
      <c r="H15" s="89">
        <f t="shared" si="2"/>
        <v>1325</v>
      </c>
      <c r="I15" s="89">
        <f t="shared" si="2"/>
        <v>1365</v>
      </c>
      <c r="J15" s="89">
        <f t="shared" si="2"/>
        <v>1128</v>
      </c>
      <c r="K15" s="89">
        <f t="shared" si="2"/>
        <v>1007</v>
      </c>
      <c r="L15" s="89">
        <f t="shared" si="2"/>
        <v>908</v>
      </c>
      <c r="M15" s="89">
        <f t="shared" si="2"/>
        <v>858</v>
      </c>
      <c r="N15" s="89">
        <f t="shared" si="2"/>
        <v>1195</v>
      </c>
      <c r="O15" s="89">
        <f t="shared" si="2"/>
        <v>1315</v>
      </c>
      <c r="P15" s="89">
        <f t="shared" si="2"/>
        <v>976</v>
      </c>
      <c r="Q15" s="90">
        <f t="shared" si="2"/>
        <v>592</v>
      </c>
      <c r="R15" s="90">
        <f t="shared" si="2"/>
        <v>919</v>
      </c>
      <c r="S15" s="107">
        <f t="shared" si="2"/>
        <v>13128</v>
      </c>
    </row>
    <row r="16" spans="1:19" ht="12.75" customHeight="1">
      <c r="A16" s="180" t="s">
        <v>20</v>
      </c>
      <c r="B16" s="171"/>
      <c r="C16" s="92">
        <f aca="true" t="shared" si="3" ref="C16:S16">+C15+C11</f>
        <v>359</v>
      </c>
      <c r="D16" s="92">
        <f t="shared" si="3"/>
        <v>680</v>
      </c>
      <c r="E16" s="92">
        <f t="shared" si="3"/>
        <v>9811</v>
      </c>
      <c r="F16" s="92">
        <f t="shared" si="3"/>
        <v>79030</v>
      </c>
      <c r="G16" s="92">
        <f t="shared" si="3"/>
        <v>127119</v>
      </c>
      <c r="H16" s="92">
        <f t="shared" si="3"/>
        <v>113573</v>
      </c>
      <c r="I16" s="92">
        <f t="shared" si="3"/>
        <v>93760</v>
      </c>
      <c r="J16" s="92">
        <f t="shared" si="3"/>
        <v>82063</v>
      </c>
      <c r="K16" s="92">
        <f t="shared" si="3"/>
        <v>63238</v>
      </c>
      <c r="L16" s="92">
        <f t="shared" si="3"/>
        <v>55267</v>
      </c>
      <c r="M16" s="92">
        <f t="shared" si="3"/>
        <v>42232</v>
      </c>
      <c r="N16" s="92">
        <f t="shared" si="3"/>
        <v>27375</v>
      </c>
      <c r="O16" s="92">
        <f t="shared" si="3"/>
        <v>18479</v>
      </c>
      <c r="P16" s="92">
        <f t="shared" si="3"/>
        <v>12558</v>
      </c>
      <c r="Q16" s="93">
        <f t="shared" si="3"/>
        <v>7620</v>
      </c>
      <c r="R16" s="93">
        <f t="shared" si="3"/>
        <v>7693</v>
      </c>
      <c r="S16" s="109">
        <f t="shared" si="3"/>
        <v>740857</v>
      </c>
    </row>
    <row r="17" spans="1:19" ht="12.75" customHeight="1">
      <c r="A17" s="150" t="s">
        <v>31</v>
      </c>
      <c r="B17" s="151"/>
      <c r="C17" s="16">
        <f>+C16/$S$16</f>
        <v>0.0004845739461191566</v>
      </c>
      <c r="D17" s="16">
        <f aca="true" t="shared" si="4" ref="D17:S17">+D16/$S$16</f>
        <v>0.0009178559425098231</v>
      </c>
      <c r="E17" s="16">
        <f t="shared" si="4"/>
        <v>0.013242771547005698</v>
      </c>
      <c r="F17" s="16">
        <f t="shared" si="4"/>
        <v>0.10667375755375194</v>
      </c>
      <c r="G17" s="16">
        <f t="shared" si="4"/>
        <v>0.17158371993515617</v>
      </c>
      <c r="H17" s="16">
        <f t="shared" si="4"/>
        <v>0.1532994896451002</v>
      </c>
      <c r="I17" s="16">
        <f t="shared" si="4"/>
        <v>0.1265561370142956</v>
      </c>
      <c r="J17" s="16">
        <f t="shared" si="4"/>
        <v>0.1107676650149759</v>
      </c>
      <c r="K17" s="16">
        <f t="shared" si="4"/>
        <v>0.08535790307711205</v>
      </c>
      <c r="L17" s="16">
        <f t="shared" si="4"/>
        <v>0.07459874172748587</v>
      </c>
      <c r="M17" s="16">
        <f t="shared" si="4"/>
        <v>0.057004253182463015</v>
      </c>
      <c r="N17" s="16">
        <f t="shared" si="4"/>
        <v>0.03695045062677413</v>
      </c>
      <c r="O17" s="16">
        <f t="shared" si="4"/>
        <v>0.024942735237704444</v>
      </c>
      <c r="P17" s="16">
        <f t="shared" si="4"/>
        <v>0.016950639597115232</v>
      </c>
      <c r="Q17" s="25">
        <f t="shared" si="4"/>
        <v>0.010285385708713018</v>
      </c>
      <c r="R17" s="25">
        <f t="shared" si="4"/>
        <v>0.010383920243717749</v>
      </c>
      <c r="S17" s="17">
        <f t="shared" si="4"/>
        <v>1</v>
      </c>
    </row>
    <row r="18" spans="1:19" ht="12.75" customHeight="1">
      <c r="A18" s="208" t="s">
        <v>199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19" ht="12.75">
      <c r="A19" s="203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7"/>
    </row>
    <row r="22" spans="1:19" ht="12.75">
      <c r="A22" s="133" t="s">
        <v>144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</row>
    <row r="23" spans="1:19" ht="12.75">
      <c r="A23" s="138" t="s">
        <v>246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</row>
    <row r="24" spans="1:19" ht="12.75">
      <c r="A24" s="136" t="s">
        <v>0</v>
      </c>
      <c r="B24" s="193" t="s">
        <v>1</v>
      </c>
      <c r="C24" s="56"/>
      <c r="D24" s="195" t="s">
        <v>49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41" t="s">
        <v>30</v>
      </c>
    </row>
    <row r="25" spans="1:19" ht="24" customHeight="1">
      <c r="A25" s="192"/>
      <c r="B25" s="194"/>
      <c r="C25" s="78" t="s">
        <v>162</v>
      </c>
      <c r="D25" s="78" t="s">
        <v>163</v>
      </c>
      <c r="E25" s="79" t="s">
        <v>50</v>
      </c>
      <c r="F25" s="79" t="s">
        <v>51</v>
      </c>
      <c r="G25" s="79" t="s">
        <v>52</v>
      </c>
      <c r="H25" s="79" t="s">
        <v>53</v>
      </c>
      <c r="I25" s="79" t="s">
        <v>54</v>
      </c>
      <c r="J25" s="79" t="s">
        <v>55</v>
      </c>
      <c r="K25" s="79" t="s">
        <v>56</v>
      </c>
      <c r="L25" s="79" t="s">
        <v>57</v>
      </c>
      <c r="M25" s="79" t="s">
        <v>58</v>
      </c>
      <c r="N25" s="79" t="s">
        <v>59</v>
      </c>
      <c r="O25" s="79" t="s">
        <v>60</v>
      </c>
      <c r="P25" s="79" t="s">
        <v>61</v>
      </c>
      <c r="Q25" s="51" t="s">
        <v>62</v>
      </c>
      <c r="R25" s="51" t="s">
        <v>63</v>
      </c>
      <c r="S25" s="142"/>
    </row>
    <row r="26" spans="1:19" ht="12.75">
      <c r="A26" s="12">
        <v>67</v>
      </c>
      <c r="B26" s="13" t="s">
        <v>15</v>
      </c>
      <c r="C26" s="80">
        <v>59668</v>
      </c>
      <c r="D26" s="80">
        <v>16636</v>
      </c>
      <c r="E26" s="80">
        <v>13805</v>
      </c>
      <c r="F26" s="80">
        <v>6512</v>
      </c>
      <c r="G26" s="80">
        <v>4417</v>
      </c>
      <c r="H26" s="80">
        <v>4525</v>
      </c>
      <c r="I26" s="80">
        <v>5178</v>
      </c>
      <c r="J26" s="80">
        <v>4967</v>
      </c>
      <c r="K26" s="80">
        <v>4363</v>
      </c>
      <c r="L26" s="80">
        <v>4512</v>
      </c>
      <c r="M26" s="80">
        <v>4196</v>
      </c>
      <c r="N26" s="80">
        <v>2943</v>
      </c>
      <c r="O26" s="80">
        <v>2077</v>
      </c>
      <c r="P26" s="80">
        <v>1304</v>
      </c>
      <c r="Q26" s="80">
        <v>682</v>
      </c>
      <c r="R26" s="80">
        <v>368</v>
      </c>
      <c r="S26" s="81">
        <f aca="true" t="shared" si="5" ref="S26:S31">SUM(C26:R26)</f>
        <v>136153</v>
      </c>
    </row>
    <row r="27" spans="1:19" ht="12.75">
      <c r="A27" s="6">
        <v>78</v>
      </c>
      <c r="B27" s="14" t="s">
        <v>159</v>
      </c>
      <c r="C27" s="82">
        <v>65684</v>
      </c>
      <c r="D27" s="82">
        <v>18553</v>
      </c>
      <c r="E27" s="82">
        <v>16141</v>
      </c>
      <c r="F27" s="82">
        <v>8760</v>
      </c>
      <c r="G27" s="82">
        <v>5579</v>
      </c>
      <c r="H27" s="82">
        <v>5608</v>
      </c>
      <c r="I27" s="82">
        <v>6325</v>
      </c>
      <c r="J27" s="82">
        <v>6602</v>
      </c>
      <c r="K27" s="82">
        <v>6229</v>
      </c>
      <c r="L27" s="82">
        <v>6532</v>
      </c>
      <c r="M27" s="82">
        <v>5455</v>
      </c>
      <c r="N27" s="82">
        <v>3647</v>
      </c>
      <c r="O27" s="82">
        <v>2210</v>
      </c>
      <c r="P27" s="82">
        <v>1225</v>
      </c>
      <c r="Q27" s="82">
        <v>545</v>
      </c>
      <c r="R27" s="82">
        <v>335</v>
      </c>
      <c r="S27" s="83">
        <f t="shared" si="5"/>
        <v>159430</v>
      </c>
    </row>
    <row r="28" spans="1:19" ht="12.75">
      <c r="A28" s="6">
        <v>80</v>
      </c>
      <c r="B28" s="14" t="s">
        <v>16</v>
      </c>
      <c r="C28" s="82">
        <v>15789</v>
      </c>
      <c r="D28" s="82">
        <v>5435</v>
      </c>
      <c r="E28" s="82">
        <v>4879</v>
      </c>
      <c r="F28" s="82">
        <v>2474</v>
      </c>
      <c r="G28" s="82">
        <v>1147</v>
      </c>
      <c r="H28" s="82">
        <v>1347</v>
      </c>
      <c r="I28" s="82">
        <v>1742</v>
      </c>
      <c r="J28" s="82">
        <v>1975</v>
      </c>
      <c r="K28" s="82">
        <v>1664</v>
      </c>
      <c r="L28" s="82">
        <v>1629</v>
      </c>
      <c r="M28" s="82">
        <v>1361</v>
      </c>
      <c r="N28" s="82">
        <v>942</v>
      </c>
      <c r="O28" s="82">
        <v>685</v>
      </c>
      <c r="P28" s="82">
        <v>423</v>
      </c>
      <c r="Q28" s="82">
        <v>241</v>
      </c>
      <c r="R28" s="82">
        <v>181</v>
      </c>
      <c r="S28" s="83">
        <f t="shared" si="5"/>
        <v>41914</v>
      </c>
    </row>
    <row r="29" spans="1:19" ht="12.75">
      <c r="A29" s="6">
        <v>81</v>
      </c>
      <c r="B29" s="14" t="s">
        <v>216</v>
      </c>
      <c r="C29" s="82">
        <v>27555</v>
      </c>
      <c r="D29" s="82">
        <v>10617</v>
      </c>
      <c r="E29" s="82">
        <v>9520</v>
      </c>
      <c r="F29" s="82">
        <v>4545</v>
      </c>
      <c r="G29" s="82">
        <v>1925</v>
      </c>
      <c r="H29" s="82">
        <v>2073</v>
      </c>
      <c r="I29" s="82">
        <v>2944</v>
      </c>
      <c r="J29" s="82">
        <v>3507</v>
      </c>
      <c r="K29" s="82">
        <v>3108</v>
      </c>
      <c r="L29" s="82">
        <v>2824</v>
      </c>
      <c r="M29" s="82">
        <v>1744</v>
      </c>
      <c r="N29" s="82">
        <v>784</v>
      </c>
      <c r="O29" s="82">
        <v>358</v>
      </c>
      <c r="P29" s="82">
        <v>221</v>
      </c>
      <c r="Q29" s="82">
        <v>109</v>
      </c>
      <c r="R29" s="82">
        <v>85</v>
      </c>
      <c r="S29" s="83">
        <f t="shared" si="5"/>
        <v>71919</v>
      </c>
    </row>
    <row r="30" spans="1:19" ht="12.75">
      <c r="A30" s="6">
        <v>99</v>
      </c>
      <c r="B30" s="14" t="s">
        <v>200</v>
      </c>
      <c r="C30" s="82">
        <v>70359</v>
      </c>
      <c r="D30" s="82">
        <v>22748</v>
      </c>
      <c r="E30" s="82">
        <v>20332</v>
      </c>
      <c r="F30" s="82">
        <v>10792</v>
      </c>
      <c r="G30" s="82">
        <v>6330</v>
      </c>
      <c r="H30" s="82">
        <v>7099</v>
      </c>
      <c r="I30" s="82">
        <v>7997</v>
      </c>
      <c r="J30" s="82">
        <v>8401</v>
      </c>
      <c r="K30" s="82">
        <v>7756</v>
      </c>
      <c r="L30" s="82">
        <v>7929</v>
      </c>
      <c r="M30" s="82">
        <v>6277</v>
      </c>
      <c r="N30" s="82">
        <v>3695</v>
      </c>
      <c r="O30" s="82">
        <v>2252</v>
      </c>
      <c r="P30" s="82">
        <v>1297</v>
      </c>
      <c r="Q30" s="82">
        <v>657</v>
      </c>
      <c r="R30" s="82">
        <v>529</v>
      </c>
      <c r="S30" s="83">
        <f t="shared" si="5"/>
        <v>184450</v>
      </c>
    </row>
    <row r="31" spans="1:19" ht="12.75">
      <c r="A31" s="8">
        <v>107</v>
      </c>
      <c r="B31" s="15" t="s">
        <v>201</v>
      </c>
      <c r="C31" s="84">
        <v>61043</v>
      </c>
      <c r="D31" s="84">
        <v>18520</v>
      </c>
      <c r="E31" s="84">
        <v>16271</v>
      </c>
      <c r="F31" s="84">
        <v>8588</v>
      </c>
      <c r="G31" s="84">
        <v>5881</v>
      </c>
      <c r="H31" s="84">
        <v>6229</v>
      </c>
      <c r="I31" s="84">
        <v>6791</v>
      </c>
      <c r="J31" s="84">
        <v>7367</v>
      </c>
      <c r="K31" s="84">
        <v>7930</v>
      </c>
      <c r="L31" s="84">
        <v>8919</v>
      </c>
      <c r="M31" s="84">
        <v>7209</v>
      </c>
      <c r="N31" s="84">
        <v>4347</v>
      </c>
      <c r="O31" s="84">
        <v>2435</v>
      </c>
      <c r="P31" s="84">
        <v>1293</v>
      </c>
      <c r="Q31" s="84">
        <v>697</v>
      </c>
      <c r="R31" s="84">
        <v>547</v>
      </c>
      <c r="S31" s="85">
        <f t="shared" si="5"/>
        <v>164067</v>
      </c>
    </row>
    <row r="32" spans="1:19" ht="12.75">
      <c r="A32" s="143" t="s">
        <v>17</v>
      </c>
      <c r="B32" s="144"/>
      <c r="C32" s="86">
        <f>SUM(C26:C31)</f>
        <v>300098</v>
      </c>
      <c r="D32" s="86">
        <f aca="true" t="shared" si="6" ref="D32:S32">SUM(D26:D31)</f>
        <v>92509</v>
      </c>
      <c r="E32" s="86">
        <f t="shared" si="6"/>
        <v>80948</v>
      </c>
      <c r="F32" s="86">
        <f t="shared" si="6"/>
        <v>41671</v>
      </c>
      <c r="G32" s="86">
        <f t="shared" si="6"/>
        <v>25279</v>
      </c>
      <c r="H32" s="86">
        <f t="shared" si="6"/>
        <v>26881</v>
      </c>
      <c r="I32" s="86">
        <f t="shared" si="6"/>
        <v>30977</v>
      </c>
      <c r="J32" s="86">
        <f t="shared" si="6"/>
        <v>32819</v>
      </c>
      <c r="K32" s="86">
        <f t="shared" si="6"/>
        <v>31050</v>
      </c>
      <c r="L32" s="86">
        <f t="shared" si="6"/>
        <v>32345</v>
      </c>
      <c r="M32" s="86">
        <f t="shared" si="6"/>
        <v>26242</v>
      </c>
      <c r="N32" s="86">
        <f t="shared" si="6"/>
        <v>16358</v>
      </c>
      <c r="O32" s="86">
        <f t="shared" si="6"/>
        <v>10017</v>
      </c>
      <c r="P32" s="86">
        <f t="shared" si="6"/>
        <v>5763</v>
      </c>
      <c r="Q32" s="87">
        <f t="shared" si="6"/>
        <v>2931</v>
      </c>
      <c r="R32" s="87">
        <f t="shared" si="6"/>
        <v>2045</v>
      </c>
      <c r="S32" s="106">
        <f t="shared" si="6"/>
        <v>757933</v>
      </c>
    </row>
    <row r="33" spans="1:19" ht="12.75">
      <c r="A33" s="6">
        <v>63</v>
      </c>
      <c r="B33" s="14" t="s">
        <v>232</v>
      </c>
      <c r="C33" s="82">
        <v>3922</v>
      </c>
      <c r="D33" s="82">
        <v>2181</v>
      </c>
      <c r="E33" s="82">
        <v>2149</v>
      </c>
      <c r="F33" s="82">
        <v>229</v>
      </c>
      <c r="G33" s="82">
        <v>502</v>
      </c>
      <c r="H33" s="82">
        <v>795</v>
      </c>
      <c r="I33" s="82">
        <v>1048</v>
      </c>
      <c r="J33" s="82">
        <v>1192</v>
      </c>
      <c r="K33" s="82">
        <v>1339</v>
      </c>
      <c r="L33" s="82">
        <v>1825</v>
      </c>
      <c r="M33" s="82">
        <v>1950</v>
      </c>
      <c r="N33" s="82">
        <v>1902</v>
      </c>
      <c r="O33" s="82">
        <v>1504</v>
      </c>
      <c r="P33" s="82">
        <v>778</v>
      </c>
      <c r="Q33" s="82">
        <v>303</v>
      </c>
      <c r="R33" s="82">
        <v>231</v>
      </c>
      <c r="S33" s="83">
        <f>SUM(C33:R33)</f>
        <v>21850</v>
      </c>
    </row>
    <row r="34" spans="1:19" ht="12.75">
      <c r="A34" s="6">
        <v>76</v>
      </c>
      <c r="B34" s="14" t="s">
        <v>202</v>
      </c>
      <c r="C34" s="82">
        <v>2398</v>
      </c>
      <c r="D34" s="82">
        <v>834</v>
      </c>
      <c r="E34" s="82">
        <v>820</v>
      </c>
      <c r="F34" s="82">
        <v>308</v>
      </c>
      <c r="G34" s="82">
        <v>53</v>
      </c>
      <c r="H34" s="82">
        <v>113</v>
      </c>
      <c r="I34" s="82">
        <v>165</v>
      </c>
      <c r="J34" s="82">
        <v>216</v>
      </c>
      <c r="K34" s="82">
        <v>231</v>
      </c>
      <c r="L34" s="82">
        <v>271</v>
      </c>
      <c r="M34" s="82">
        <v>284</v>
      </c>
      <c r="N34" s="82">
        <v>339</v>
      </c>
      <c r="O34" s="82">
        <v>352</v>
      </c>
      <c r="P34" s="82">
        <v>249</v>
      </c>
      <c r="Q34" s="82">
        <v>132</v>
      </c>
      <c r="R34" s="82">
        <v>100</v>
      </c>
      <c r="S34" s="83">
        <f>SUM(C34:R34)</f>
        <v>6865</v>
      </c>
    </row>
    <row r="35" spans="1:19" ht="12.75">
      <c r="A35" s="8">
        <v>94</v>
      </c>
      <c r="B35" s="15" t="s">
        <v>18</v>
      </c>
      <c r="C35" s="84">
        <v>186</v>
      </c>
      <c r="D35" s="84">
        <v>105</v>
      </c>
      <c r="E35" s="84">
        <v>59</v>
      </c>
      <c r="F35" s="84">
        <v>10</v>
      </c>
      <c r="G35" s="84">
        <v>23</v>
      </c>
      <c r="H35" s="84">
        <v>30</v>
      </c>
      <c r="I35" s="84">
        <v>38</v>
      </c>
      <c r="J35" s="84">
        <v>57</v>
      </c>
      <c r="K35" s="84">
        <v>56</v>
      </c>
      <c r="L35" s="84">
        <v>81</v>
      </c>
      <c r="M35" s="84">
        <v>35</v>
      </c>
      <c r="N35" s="84">
        <v>20</v>
      </c>
      <c r="O35" s="84">
        <v>6</v>
      </c>
      <c r="P35" s="84">
        <v>3</v>
      </c>
      <c r="Q35" s="84">
        <v>1</v>
      </c>
      <c r="R35" s="84">
        <v>2</v>
      </c>
      <c r="S35" s="85">
        <f>SUM(C35:R35)</f>
        <v>712</v>
      </c>
    </row>
    <row r="36" spans="1:19" ht="12.75">
      <c r="A36" s="145" t="s">
        <v>19</v>
      </c>
      <c r="B36" s="146"/>
      <c r="C36" s="89">
        <f aca="true" t="shared" si="7" ref="C36:S36">SUM(C33:C35)</f>
        <v>6506</v>
      </c>
      <c r="D36" s="89">
        <f t="shared" si="7"/>
        <v>3120</v>
      </c>
      <c r="E36" s="89">
        <f t="shared" si="7"/>
        <v>3028</v>
      </c>
      <c r="F36" s="89">
        <f t="shared" si="7"/>
        <v>547</v>
      </c>
      <c r="G36" s="89">
        <f t="shared" si="7"/>
        <v>578</v>
      </c>
      <c r="H36" s="89">
        <f t="shared" si="7"/>
        <v>938</v>
      </c>
      <c r="I36" s="89">
        <f t="shared" si="7"/>
        <v>1251</v>
      </c>
      <c r="J36" s="89">
        <f t="shared" si="7"/>
        <v>1465</v>
      </c>
      <c r="K36" s="89">
        <f t="shared" si="7"/>
        <v>1626</v>
      </c>
      <c r="L36" s="89">
        <f t="shared" si="7"/>
        <v>2177</v>
      </c>
      <c r="M36" s="89">
        <f t="shared" si="7"/>
        <v>2269</v>
      </c>
      <c r="N36" s="89">
        <f t="shared" si="7"/>
        <v>2261</v>
      </c>
      <c r="O36" s="89">
        <f t="shared" si="7"/>
        <v>1862</v>
      </c>
      <c r="P36" s="89">
        <f t="shared" si="7"/>
        <v>1030</v>
      </c>
      <c r="Q36" s="90">
        <f t="shared" si="7"/>
        <v>436</v>
      </c>
      <c r="R36" s="90">
        <f t="shared" si="7"/>
        <v>333</v>
      </c>
      <c r="S36" s="107">
        <f t="shared" si="7"/>
        <v>29427</v>
      </c>
    </row>
    <row r="37" spans="1:19" ht="12.75">
      <c r="A37" s="180" t="s">
        <v>20</v>
      </c>
      <c r="B37" s="171"/>
      <c r="C37" s="92">
        <f aca="true" t="shared" si="8" ref="C37:S37">+C36+C32</f>
        <v>306604</v>
      </c>
      <c r="D37" s="92">
        <f t="shared" si="8"/>
        <v>95629</v>
      </c>
      <c r="E37" s="92">
        <f t="shared" si="8"/>
        <v>83976</v>
      </c>
      <c r="F37" s="92">
        <f t="shared" si="8"/>
        <v>42218</v>
      </c>
      <c r="G37" s="92">
        <f t="shared" si="8"/>
        <v>25857</v>
      </c>
      <c r="H37" s="92">
        <f t="shared" si="8"/>
        <v>27819</v>
      </c>
      <c r="I37" s="92">
        <f t="shared" si="8"/>
        <v>32228</v>
      </c>
      <c r="J37" s="92">
        <f t="shared" si="8"/>
        <v>34284</v>
      </c>
      <c r="K37" s="92">
        <f t="shared" si="8"/>
        <v>32676</v>
      </c>
      <c r="L37" s="92">
        <f t="shared" si="8"/>
        <v>34522</v>
      </c>
      <c r="M37" s="92">
        <f t="shared" si="8"/>
        <v>28511</v>
      </c>
      <c r="N37" s="92">
        <f t="shared" si="8"/>
        <v>18619</v>
      </c>
      <c r="O37" s="92">
        <f t="shared" si="8"/>
        <v>11879</v>
      </c>
      <c r="P37" s="92">
        <f t="shared" si="8"/>
        <v>6793</v>
      </c>
      <c r="Q37" s="93">
        <f t="shared" si="8"/>
        <v>3367</v>
      </c>
      <c r="R37" s="93">
        <f t="shared" si="8"/>
        <v>2378</v>
      </c>
      <c r="S37" s="109">
        <f t="shared" si="8"/>
        <v>787360</v>
      </c>
    </row>
    <row r="38" spans="1:19" ht="12.75">
      <c r="A38" s="150" t="s">
        <v>31</v>
      </c>
      <c r="B38" s="151"/>
      <c r="C38" s="16">
        <f>+C37/$S$37</f>
        <v>0.3894076407234302</v>
      </c>
      <c r="D38" s="16">
        <f aca="true" t="shared" si="9" ref="D38:S38">+D37/$S$37</f>
        <v>0.12145524283682178</v>
      </c>
      <c r="E38" s="16">
        <f t="shared" si="9"/>
        <v>0.1066551513919935</v>
      </c>
      <c r="F38" s="16">
        <f t="shared" si="9"/>
        <v>0.05361969111969112</v>
      </c>
      <c r="G38" s="16">
        <f t="shared" si="9"/>
        <v>0.03284012395854501</v>
      </c>
      <c r="H38" s="16">
        <f t="shared" si="9"/>
        <v>0.03533199552936395</v>
      </c>
      <c r="I38" s="16">
        <f t="shared" si="9"/>
        <v>0.04093172119487909</v>
      </c>
      <c r="J38" s="16">
        <f t="shared" si="9"/>
        <v>0.04354297906929486</v>
      </c>
      <c r="K38" s="16">
        <f t="shared" si="9"/>
        <v>0.04150071123755334</v>
      </c>
      <c r="L38" s="16">
        <f t="shared" si="9"/>
        <v>0.043845255029465555</v>
      </c>
      <c r="M38" s="16">
        <f t="shared" si="9"/>
        <v>0.03621088193456615</v>
      </c>
      <c r="N38" s="16">
        <f t="shared" si="9"/>
        <v>0.023647378581589107</v>
      </c>
      <c r="O38" s="16">
        <f t="shared" si="9"/>
        <v>0.015087126600284495</v>
      </c>
      <c r="P38" s="16">
        <f t="shared" si="9"/>
        <v>0.008627565535460272</v>
      </c>
      <c r="Q38" s="25">
        <f t="shared" si="9"/>
        <v>0.0042763157894736845</v>
      </c>
      <c r="R38" s="25">
        <f t="shared" si="9"/>
        <v>0.0030202194675878887</v>
      </c>
      <c r="S38" s="17">
        <f t="shared" si="9"/>
        <v>1</v>
      </c>
    </row>
    <row r="39" spans="1:19" ht="12.75">
      <c r="A39" s="208" t="s">
        <v>199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10"/>
    </row>
    <row r="40" spans="1:19" ht="12.75">
      <c r="A40" s="203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</row>
    <row r="43" spans="1:19" ht="12.75">
      <c r="A43" s="133" t="s">
        <v>145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</row>
    <row r="44" spans="1:19" ht="12.75">
      <c r="A44" s="138" t="s">
        <v>247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40"/>
    </row>
    <row r="45" spans="1:19" ht="12.75">
      <c r="A45" s="136" t="s">
        <v>0</v>
      </c>
      <c r="B45" s="193" t="s">
        <v>1</v>
      </c>
      <c r="C45" s="56"/>
      <c r="D45" s="195" t="s">
        <v>49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41" t="s">
        <v>30</v>
      </c>
    </row>
    <row r="46" spans="1:19" ht="24" customHeight="1">
      <c r="A46" s="192"/>
      <c r="B46" s="194"/>
      <c r="C46" s="78" t="s">
        <v>162</v>
      </c>
      <c r="D46" s="78" t="s">
        <v>163</v>
      </c>
      <c r="E46" s="79" t="s">
        <v>50</v>
      </c>
      <c r="F46" s="79" t="s">
        <v>51</v>
      </c>
      <c r="G46" s="79" t="s">
        <v>52</v>
      </c>
      <c r="H46" s="79" t="s">
        <v>53</v>
      </c>
      <c r="I46" s="79" t="s">
        <v>54</v>
      </c>
      <c r="J46" s="79" t="s">
        <v>55</v>
      </c>
      <c r="K46" s="79" t="s">
        <v>56</v>
      </c>
      <c r="L46" s="79" t="s">
        <v>57</v>
      </c>
      <c r="M46" s="79" t="s">
        <v>58</v>
      </c>
      <c r="N46" s="79" t="s">
        <v>59</v>
      </c>
      <c r="O46" s="79" t="s">
        <v>60</v>
      </c>
      <c r="P46" s="79" t="s">
        <v>61</v>
      </c>
      <c r="Q46" s="51" t="s">
        <v>62</v>
      </c>
      <c r="R46" s="51" t="s">
        <v>63</v>
      </c>
      <c r="S46" s="142"/>
    </row>
    <row r="47" spans="1:19" ht="12.75">
      <c r="A47" s="12">
        <v>67</v>
      </c>
      <c r="B47" s="13" t="s">
        <v>15</v>
      </c>
      <c r="C47" s="80">
        <f aca="true" t="shared" si="10" ref="C47:R47">+C26+C5</f>
        <v>59682</v>
      </c>
      <c r="D47" s="80">
        <f t="shared" si="10"/>
        <v>16735</v>
      </c>
      <c r="E47" s="80">
        <f t="shared" si="10"/>
        <v>16431</v>
      </c>
      <c r="F47" s="80">
        <f t="shared" si="10"/>
        <v>32908</v>
      </c>
      <c r="G47" s="80">
        <f t="shared" si="10"/>
        <v>42276</v>
      </c>
      <c r="H47" s="80">
        <f t="shared" si="10"/>
        <v>35917</v>
      </c>
      <c r="I47" s="80">
        <f t="shared" si="10"/>
        <v>29014</v>
      </c>
      <c r="J47" s="80">
        <f t="shared" si="10"/>
        <v>23779</v>
      </c>
      <c r="K47" s="80">
        <f t="shared" si="10"/>
        <v>17315</v>
      </c>
      <c r="L47" s="80">
        <f t="shared" si="10"/>
        <v>15344</v>
      </c>
      <c r="M47" s="80">
        <f t="shared" si="10"/>
        <v>12302</v>
      </c>
      <c r="N47" s="80">
        <f t="shared" si="10"/>
        <v>8264</v>
      </c>
      <c r="O47" s="80">
        <f t="shared" si="10"/>
        <v>5705</v>
      </c>
      <c r="P47" s="80">
        <f t="shared" si="10"/>
        <v>3766</v>
      </c>
      <c r="Q47" s="80">
        <f t="shared" si="10"/>
        <v>2193</v>
      </c>
      <c r="R47" s="80">
        <f t="shared" si="10"/>
        <v>1643</v>
      </c>
      <c r="S47" s="81">
        <f aca="true" t="shared" si="11" ref="S47:S52">SUM(C47:R47)</f>
        <v>323274</v>
      </c>
    </row>
    <row r="48" spans="1:19" ht="12.75">
      <c r="A48" s="6">
        <v>78</v>
      </c>
      <c r="B48" s="14" t="s">
        <v>159</v>
      </c>
      <c r="C48" s="82">
        <f aca="true" t="shared" si="12" ref="C48:R48">+C27+C6</f>
        <v>65706</v>
      </c>
      <c r="D48" s="82">
        <f t="shared" si="12"/>
        <v>18665</v>
      </c>
      <c r="E48" s="82">
        <f t="shared" si="12"/>
        <v>18591</v>
      </c>
      <c r="F48" s="82">
        <f t="shared" si="12"/>
        <v>27970</v>
      </c>
      <c r="G48" s="82">
        <f t="shared" si="12"/>
        <v>35639</v>
      </c>
      <c r="H48" s="82">
        <f t="shared" si="12"/>
        <v>30042</v>
      </c>
      <c r="I48" s="82">
        <f t="shared" si="12"/>
        <v>25664</v>
      </c>
      <c r="J48" s="82">
        <f t="shared" si="12"/>
        <v>24108</v>
      </c>
      <c r="K48" s="82">
        <f t="shared" si="12"/>
        <v>19871</v>
      </c>
      <c r="L48" s="82">
        <f t="shared" si="12"/>
        <v>18667</v>
      </c>
      <c r="M48" s="82">
        <f t="shared" si="12"/>
        <v>14788</v>
      </c>
      <c r="N48" s="82">
        <f t="shared" si="12"/>
        <v>9040</v>
      </c>
      <c r="O48" s="82">
        <f t="shared" si="12"/>
        <v>5505</v>
      </c>
      <c r="P48" s="82">
        <f t="shared" si="12"/>
        <v>3598</v>
      </c>
      <c r="Q48" s="82">
        <f t="shared" si="12"/>
        <v>1945</v>
      </c>
      <c r="R48" s="82">
        <f t="shared" si="12"/>
        <v>1496</v>
      </c>
      <c r="S48" s="83">
        <f t="shared" si="11"/>
        <v>321295</v>
      </c>
    </row>
    <row r="49" spans="1:19" ht="12.75">
      <c r="A49" s="6">
        <v>80</v>
      </c>
      <c r="B49" s="14" t="s">
        <v>16</v>
      </c>
      <c r="C49" s="82">
        <f aca="true" t="shared" si="13" ref="C49:R49">+C28+C7</f>
        <v>15815</v>
      </c>
      <c r="D49" s="82">
        <f t="shared" si="13"/>
        <v>5483</v>
      </c>
      <c r="E49" s="82">
        <f t="shared" si="13"/>
        <v>5197</v>
      </c>
      <c r="F49" s="82">
        <f t="shared" si="13"/>
        <v>4145</v>
      </c>
      <c r="G49" s="82">
        <f t="shared" si="13"/>
        <v>4706</v>
      </c>
      <c r="H49" s="82">
        <f t="shared" si="13"/>
        <v>5343</v>
      </c>
      <c r="I49" s="82">
        <f t="shared" si="13"/>
        <v>5761</v>
      </c>
      <c r="J49" s="82">
        <f t="shared" si="13"/>
        <v>6336</v>
      </c>
      <c r="K49" s="82">
        <f t="shared" si="13"/>
        <v>5266</v>
      </c>
      <c r="L49" s="82">
        <f t="shared" si="13"/>
        <v>4709</v>
      </c>
      <c r="M49" s="82">
        <f t="shared" si="13"/>
        <v>4011</v>
      </c>
      <c r="N49" s="82">
        <f t="shared" si="13"/>
        <v>3036</v>
      </c>
      <c r="O49" s="82">
        <f t="shared" si="13"/>
        <v>2433</v>
      </c>
      <c r="P49" s="82">
        <f t="shared" si="13"/>
        <v>1599</v>
      </c>
      <c r="Q49" s="82">
        <f t="shared" si="13"/>
        <v>896</v>
      </c>
      <c r="R49" s="82">
        <f t="shared" si="13"/>
        <v>941</v>
      </c>
      <c r="S49" s="83">
        <f t="shared" si="11"/>
        <v>75677</v>
      </c>
    </row>
    <row r="50" spans="1:19" ht="12.75">
      <c r="A50" s="6">
        <v>81</v>
      </c>
      <c r="B50" s="14" t="s">
        <v>216</v>
      </c>
      <c r="C50" s="82">
        <f aca="true" t="shared" si="14" ref="C50:R50">+C29+C8</f>
        <v>27635</v>
      </c>
      <c r="D50" s="82">
        <f t="shared" si="14"/>
        <v>10710</v>
      </c>
      <c r="E50" s="82">
        <f t="shared" si="14"/>
        <v>10062</v>
      </c>
      <c r="F50" s="82">
        <f t="shared" si="14"/>
        <v>7280</v>
      </c>
      <c r="G50" s="82">
        <f t="shared" si="14"/>
        <v>8478</v>
      </c>
      <c r="H50" s="82">
        <f t="shared" si="14"/>
        <v>11784</v>
      </c>
      <c r="I50" s="82">
        <f t="shared" si="14"/>
        <v>13681</v>
      </c>
      <c r="J50" s="82">
        <f t="shared" si="14"/>
        <v>13767</v>
      </c>
      <c r="K50" s="82">
        <f t="shared" si="14"/>
        <v>10947</v>
      </c>
      <c r="L50" s="82">
        <f t="shared" si="14"/>
        <v>9688</v>
      </c>
      <c r="M50" s="82">
        <f t="shared" si="14"/>
        <v>6763</v>
      </c>
      <c r="N50" s="82">
        <f t="shared" si="14"/>
        <v>3403</v>
      </c>
      <c r="O50" s="82">
        <f t="shared" si="14"/>
        <v>1449</v>
      </c>
      <c r="P50" s="82">
        <f t="shared" si="14"/>
        <v>801</v>
      </c>
      <c r="Q50" s="82">
        <f t="shared" si="14"/>
        <v>372</v>
      </c>
      <c r="R50" s="82">
        <f t="shared" si="14"/>
        <v>360</v>
      </c>
      <c r="S50" s="83">
        <f t="shared" si="11"/>
        <v>137180</v>
      </c>
    </row>
    <row r="51" spans="1:19" ht="12.75">
      <c r="A51" s="6">
        <v>99</v>
      </c>
      <c r="B51" s="14" t="s">
        <v>200</v>
      </c>
      <c r="C51" s="82">
        <f aca="true" t="shared" si="15" ref="C51:R51">+C30+C9</f>
        <v>70514</v>
      </c>
      <c r="D51" s="82">
        <f t="shared" si="15"/>
        <v>22972</v>
      </c>
      <c r="E51" s="82">
        <f t="shared" si="15"/>
        <v>22066</v>
      </c>
      <c r="F51" s="82">
        <f t="shared" si="15"/>
        <v>22155</v>
      </c>
      <c r="G51" s="82">
        <f t="shared" si="15"/>
        <v>27197</v>
      </c>
      <c r="H51" s="82">
        <f t="shared" si="15"/>
        <v>25869</v>
      </c>
      <c r="I51" s="82">
        <f t="shared" si="15"/>
        <v>24037</v>
      </c>
      <c r="J51" s="82">
        <f t="shared" si="15"/>
        <v>24059</v>
      </c>
      <c r="K51" s="82">
        <f t="shared" si="15"/>
        <v>21368</v>
      </c>
      <c r="L51" s="82">
        <f t="shared" si="15"/>
        <v>20385</v>
      </c>
      <c r="M51" s="82">
        <f t="shared" si="15"/>
        <v>16063</v>
      </c>
      <c r="N51" s="82">
        <f t="shared" si="15"/>
        <v>10409</v>
      </c>
      <c r="O51" s="82">
        <f t="shared" si="15"/>
        <v>7043</v>
      </c>
      <c r="P51" s="82">
        <f t="shared" si="15"/>
        <v>4584</v>
      </c>
      <c r="Q51" s="82">
        <f t="shared" si="15"/>
        <v>2467</v>
      </c>
      <c r="R51" s="82">
        <f t="shared" si="15"/>
        <v>2507</v>
      </c>
      <c r="S51" s="83">
        <f t="shared" si="11"/>
        <v>323695</v>
      </c>
    </row>
    <row r="52" spans="1:19" ht="12.75">
      <c r="A52" s="8">
        <v>107</v>
      </c>
      <c r="B52" s="15" t="s">
        <v>201</v>
      </c>
      <c r="C52" s="84">
        <f aca="true" t="shared" si="16" ref="C52:R52">+C31+C10</f>
        <v>61068</v>
      </c>
      <c r="D52" s="84">
        <f t="shared" si="16"/>
        <v>18590</v>
      </c>
      <c r="E52" s="84">
        <f t="shared" si="16"/>
        <v>18350</v>
      </c>
      <c r="F52" s="84">
        <f t="shared" si="16"/>
        <v>25766</v>
      </c>
      <c r="G52" s="84">
        <f t="shared" si="16"/>
        <v>33172</v>
      </c>
      <c r="H52" s="84">
        <f t="shared" si="16"/>
        <v>30174</v>
      </c>
      <c r="I52" s="84">
        <f t="shared" si="16"/>
        <v>25215</v>
      </c>
      <c r="J52" s="84">
        <f t="shared" si="16"/>
        <v>21705</v>
      </c>
      <c r="K52" s="84">
        <f t="shared" si="16"/>
        <v>18514</v>
      </c>
      <c r="L52" s="84">
        <f t="shared" si="16"/>
        <v>17911</v>
      </c>
      <c r="M52" s="84">
        <f t="shared" si="16"/>
        <v>13689</v>
      </c>
      <c r="N52" s="84">
        <f t="shared" si="16"/>
        <v>8386</v>
      </c>
      <c r="O52" s="84">
        <f t="shared" si="16"/>
        <v>5046</v>
      </c>
      <c r="P52" s="84">
        <f t="shared" si="16"/>
        <v>2997</v>
      </c>
      <c r="Q52" s="84">
        <f t="shared" si="16"/>
        <v>2086</v>
      </c>
      <c r="R52" s="84">
        <f t="shared" si="16"/>
        <v>1872</v>
      </c>
      <c r="S52" s="85">
        <f t="shared" si="11"/>
        <v>304541</v>
      </c>
    </row>
    <row r="53" spans="1:19" ht="12.75">
      <c r="A53" s="143" t="s">
        <v>17</v>
      </c>
      <c r="B53" s="144"/>
      <c r="C53" s="86">
        <f>SUM(C47:C52)</f>
        <v>300420</v>
      </c>
      <c r="D53" s="86">
        <f aca="true" t="shared" si="17" ref="D53:Q53">SUM(D47:D52)</f>
        <v>93155</v>
      </c>
      <c r="E53" s="86">
        <f t="shared" si="17"/>
        <v>90697</v>
      </c>
      <c r="F53" s="86">
        <f t="shared" si="17"/>
        <v>120224</v>
      </c>
      <c r="G53" s="86">
        <f t="shared" si="17"/>
        <v>151468</v>
      </c>
      <c r="H53" s="86">
        <f t="shared" si="17"/>
        <v>139129</v>
      </c>
      <c r="I53" s="86">
        <f t="shared" si="17"/>
        <v>123372</v>
      </c>
      <c r="J53" s="86">
        <f t="shared" si="17"/>
        <v>113754</v>
      </c>
      <c r="K53" s="86">
        <f t="shared" si="17"/>
        <v>93281</v>
      </c>
      <c r="L53" s="86">
        <f t="shared" si="17"/>
        <v>86704</v>
      </c>
      <c r="M53" s="86">
        <f t="shared" si="17"/>
        <v>67616</v>
      </c>
      <c r="N53" s="86">
        <f t="shared" si="17"/>
        <v>42538</v>
      </c>
      <c r="O53" s="86">
        <f t="shared" si="17"/>
        <v>27181</v>
      </c>
      <c r="P53" s="86">
        <f t="shared" si="17"/>
        <v>17345</v>
      </c>
      <c r="Q53" s="87">
        <f t="shared" si="17"/>
        <v>9959</v>
      </c>
      <c r="R53" s="87">
        <f>SUM(R47:R52)</f>
        <v>8819</v>
      </c>
      <c r="S53" s="106">
        <f>SUM(S47:S52)</f>
        <v>1485662</v>
      </c>
    </row>
    <row r="54" spans="1:19" ht="12.75">
      <c r="A54" s="6">
        <v>63</v>
      </c>
      <c r="B54" s="14" t="s">
        <v>232</v>
      </c>
      <c r="C54" s="82">
        <f aca="true" t="shared" si="18" ref="C54:R54">+C33+C12</f>
        <v>3957</v>
      </c>
      <c r="D54" s="82">
        <f t="shared" si="18"/>
        <v>2210</v>
      </c>
      <c r="E54" s="82">
        <f t="shared" si="18"/>
        <v>2180</v>
      </c>
      <c r="F54" s="82">
        <f t="shared" si="18"/>
        <v>322</v>
      </c>
      <c r="G54" s="82">
        <f t="shared" si="18"/>
        <v>659</v>
      </c>
      <c r="H54" s="82">
        <f t="shared" si="18"/>
        <v>1041</v>
      </c>
      <c r="I54" s="82">
        <f t="shared" si="18"/>
        <v>1407</v>
      </c>
      <c r="J54" s="82">
        <f t="shared" si="18"/>
        <v>1587</v>
      </c>
      <c r="K54" s="82">
        <f t="shared" si="18"/>
        <v>1729</v>
      </c>
      <c r="L54" s="82">
        <f t="shared" si="18"/>
        <v>2275</v>
      </c>
      <c r="M54" s="82">
        <f t="shared" si="18"/>
        <v>2429</v>
      </c>
      <c r="N54" s="82">
        <f t="shared" si="18"/>
        <v>2631</v>
      </c>
      <c r="O54" s="82">
        <f t="shared" si="18"/>
        <v>2128</v>
      </c>
      <c r="P54" s="82">
        <f t="shared" si="18"/>
        <v>1218</v>
      </c>
      <c r="Q54" s="82">
        <f t="shared" si="18"/>
        <v>518</v>
      </c>
      <c r="R54" s="82">
        <f t="shared" si="18"/>
        <v>378</v>
      </c>
      <c r="S54" s="83">
        <f>SUM(C54:R54)</f>
        <v>26669</v>
      </c>
    </row>
    <row r="55" spans="1:19" ht="12.75">
      <c r="A55" s="6">
        <v>76</v>
      </c>
      <c r="B55" s="14" t="s">
        <v>202</v>
      </c>
      <c r="C55" s="82">
        <f aca="true" t="shared" si="19" ref="C55:R55">+C34+C13</f>
        <v>2400</v>
      </c>
      <c r="D55" s="82">
        <f t="shared" si="19"/>
        <v>839</v>
      </c>
      <c r="E55" s="82">
        <f t="shared" si="19"/>
        <v>850</v>
      </c>
      <c r="F55" s="82">
        <f t="shared" si="19"/>
        <v>682</v>
      </c>
      <c r="G55" s="82">
        <f t="shared" si="19"/>
        <v>812</v>
      </c>
      <c r="H55" s="82">
        <f t="shared" si="19"/>
        <v>1177</v>
      </c>
      <c r="I55" s="82">
        <f t="shared" si="19"/>
        <v>1155</v>
      </c>
      <c r="J55" s="82">
        <f t="shared" si="19"/>
        <v>934</v>
      </c>
      <c r="K55" s="82">
        <f t="shared" si="19"/>
        <v>838</v>
      </c>
      <c r="L55" s="82">
        <f t="shared" si="19"/>
        <v>719</v>
      </c>
      <c r="M55" s="82">
        <f t="shared" si="19"/>
        <v>656</v>
      </c>
      <c r="N55" s="82">
        <f t="shared" si="19"/>
        <v>804</v>
      </c>
      <c r="O55" s="82">
        <f t="shared" si="19"/>
        <v>1039</v>
      </c>
      <c r="P55" s="82">
        <f t="shared" si="19"/>
        <v>782</v>
      </c>
      <c r="Q55" s="82">
        <f t="shared" si="19"/>
        <v>506</v>
      </c>
      <c r="R55" s="82">
        <f t="shared" si="19"/>
        <v>870</v>
      </c>
      <c r="S55" s="83">
        <f>SUM(C55:R55)</f>
        <v>15063</v>
      </c>
    </row>
    <row r="56" spans="1:19" ht="12.75">
      <c r="A56" s="8">
        <v>94</v>
      </c>
      <c r="B56" s="15" t="s">
        <v>18</v>
      </c>
      <c r="C56" s="84">
        <f aca="true" t="shared" si="20" ref="C56:R56">+C35+C14</f>
        <v>186</v>
      </c>
      <c r="D56" s="84">
        <f t="shared" si="20"/>
        <v>105</v>
      </c>
      <c r="E56" s="84">
        <f t="shared" si="20"/>
        <v>60</v>
      </c>
      <c r="F56" s="84">
        <f t="shared" si="20"/>
        <v>20</v>
      </c>
      <c r="G56" s="84">
        <f t="shared" si="20"/>
        <v>37</v>
      </c>
      <c r="H56" s="84">
        <f t="shared" si="20"/>
        <v>45</v>
      </c>
      <c r="I56" s="84">
        <f t="shared" si="20"/>
        <v>54</v>
      </c>
      <c r="J56" s="84">
        <f t="shared" si="20"/>
        <v>72</v>
      </c>
      <c r="K56" s="84">
        <f t="shared" si="20"/>
        <v>66</v>
      </c>
      <c r="L56" s="84">
        <f t="shared" si="20"/>
        <v>91</v>
      </c>
      <c r="M56" s="84">
        <f t="shared" si="20"/>
        <v>42</v>
      </c>
      <c r="N56" s="84">
        <f t="shared" si="20"/>
        <v>21</v>
      </c>
      <c r="O56" s="84">
        <f t="shared" si="20"/>
        <v>10</v>
      </c>
      <c r="P56" s="84">
        <f t="shared" si="20"/>
        <v>6</v>
      </c>
      <c r="Q56" s="84">
        <f t="shared" si="20"/>
        <v>4</v>
      </c>
      <c r="R56" s="84">
        <f t="shared" si="20"/>
        <v>4</v>
      </c>
      <c r="S56" s="85">
        <f>SUM(C56:R56)</f>
        <v>823</v>
      </c>
    </row>
    <row r="57" spans="1:19" ht="12.75">
      <c r="A57" s="145" t="s">
        <v>19</v>
      </c>
      <c r="B57" s="146"/>
      <c r="C57" s="89">
        <f aca="true" t="shared" si="21" ref="C57:S57">SUM(C54:C56)</f>
        <v>6543</v>
      </c>
      <c r="D57" s="89">
        <f t="shared" si="21"/>
        <v>3154</v>
      </c>
      <c r="E57" s="89">
        <f t="shared" si="21"/>
        <v>3090</v>
      </c>
      <c r="F57" s="89">
        <f t="shared" si="21"/>
        <v>1024</v>
      </c>
      <c r="G57" s="89">
        <f t="shared" si="21"/>
        <v>1508</v>
      </c>
      <c r="H57" s="89">
        <f t="shared" si="21"/>
        <v>2263</v>
      </c>
      <c r="I57" s="89">
        <f t="shared" si="21"/>
        <v>2616</v>
      </c>
      <c r="J57" s="89">
        <f t="shared" si="21"/>
        <v>2593</v>
      </c>
      <c r="K57" s="89">
        <f t="shared" si="21"/>
        <v>2633</v>
      </c>
      <c r="L57" s="89">
        <f t="shared" si="21"/>
        <v>3085</v>
      </c>
      <c r="M57" s="89">
        <f t="shared" si="21"/>
        <v>3127</v>
      </c>
      <c r="N57" s="89">
        <f t="shared" si="21"/>
        <v>3456</v>
      </c>
      <c r="O57" s="89">
        <f t="shared" si="21"/>
        <v>3177</v>
      </c>
      <c r="P57" s="89">
        <f t="shared" si="21"/>
        <v>2006</v>
      </c>
      <c r="Q57" s="90">
        <f t="shared" si="21"/>
        <v>1028</v>
      </c>
      <c r="R57" s="90">
        <f t="shared" si="21"/>
        <v>1252</v>
      </c>
      <c r="S57" s="107">
        <f t="shared" si="21"/>
        <v>42555</v>
      </c>
    </row>
    <row r="58" spans="1:19" ht="12.75">
      <c r="A58" s="180" t="s">
        <v>20</v>
      </c>
      <c r="B58" s="171"/>
      <c r="C58" s="92">
        <f aca="true" t="shared" si="22" ref="C58:S58">+C57+C53</f>
        <v>306963</v>
      </c>
      <c r="D58" s="92">
        <f t="shared" si="22"/>
        <v>96309</v>
      </c>
      <c r="E58" s="92">
        <f t="shared" si="22"/>
        <v>93787</v>
      </c>
      <c r="F58" s="92">
        <f t="shared" si="22"/>
        <v>121248</v>
      </c>
      <c r="G58" s="92">
        <f t="shared" si="22"/>
        <v>152976</v>
      </c>
      <c r="H58" s="92">
        <f t="shared" si="22"/>
        <v>141392</v>
      </c>
      <c r="I58" s="92">
        <f t="shared" si="22"/>
        <v>125988</v>
      </c>
      <c r="J58" s="92">
        <f t="shared" si="22"/>
        <v>116347</v>
      </c>
      <c r="K58" s="92">
        <f t="shared" si="22"/>
        <v>95914</v>
      </c>
      <c r="L58" s="92">
        <f t="shared" si="22"/>
        <v>89789</v>
      </c>
      <c r="M58" s="92">
        <f t="shared" si="22"/>
        <v>70743</v>
      </c>
      <c r="N58" s="92">
        <f t="shared" si="22"/>
        <v>45994</v>
      </c>
      <c r="O58" s="92">
        <f t="shared" si="22"/>
        <v>30358</v>
      </c>
      <c r="P58" s="92">
        <f t="shared" si="22"/>
        <v>19351</v>
      </c>
      <c r="Q58" s="93">
        <f t="shared" si="22"/>
        <v>10987</v>
      </c>
      <c r="R58" s="93">
        <f t="shared" si="22"/>
        <v>10071</v>
      </c>
      <c r="S58" s="109">
        <f t="shared" si="22"/>
        <v>1528217</v>
      </c>
    </row>
    <row r="59" spans="1:19" ht="12.75">
      <c r="A59" s="150" t="s">
        <v>31</v>
      </c>
      <c r="B59" s="151"/>
      <c r="C59" s="16">
        <f>+C58/$S$58</f>
        <v>0.2008634899363114</v>
      </c>
      <c r="D59" s="16">
        <f aca="true" t="shared" si="23" ref="D59:S59">+D58/$S$58</f>
        <v>0.06302050036087807</v>
      </c>
      <c r="E59" s="16">
        <f t="shared" si="23"/>
        <v>0.061370211167654856</v>
      </c>
      <c r="F59" s="16">
        <f t="shared" si="23"/>
        <v>0.07933951788260436</v>
      </c>
      <c r="G59" s="16">
        <f t="shared" si="23"/>
        <v>0.10010096733644502</v>
      </c>
      <c r="H59" s="16">
        <f t="shared" si="23"/>
        <v>0.09252089199374172</v>
      </c>
      <c r="I59" s="16">
        <f t="shared" si="23"/>
        <v>0.08244117163989145</v>
      </c>
      <c r="J59" s="16">
        <f t="shared" si="23"/>
        <v>0.07613251259474277</v>
      </c>
      <c r="K59" s="16">
        <f t="shared" si="23"/>
        <v>0.06276202921443748</v>
      </c>
      <c r="L59" s="16">
        <f t="shared" si="23"/>
        <v>0.05875409055127642</v>
      </c>
      <c r="M59" s="16">
        <f t="shared" si="23"/>
        <v>0.04629120079151063</v>
      </c>
      <c r="N59" s="16">
        <f t="shared" si="23"/>
        <v>0.03009651116300892</v>
      </c>
      <c r="O59" s="16">
        <f t="shared" si="23"/>
        <v>0.0198649799079581</v>
      </c>
      <c r="P59" s="16">
        <f t="shared" si="23"/>
        <v>0.012662468746257894</v>
      </c>
      <c r="Q59" s="25">
        <f t="shared" si="23"/>
        <v>0.007189424015044984</v>
      </c>
      <c r="R59" s="25">
        <f t="shared" si="23"/>
        <v>0.006590032698235918</v>
      </c>
      <c r="S59" s="17">
        <f t="shared" si="23"/>
        <v>1</v>
      </c>
    </row>
    <row r="60" spans="1:19" ht="12.75">
      <c r="A60" s="208" t="s">
        <v>199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10"/>
    </row>
    <row r="61" spans="1:19" ht="12.75">
      <c r="A61" s="20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7"/>
    </row>
    <row r="64" spans="2:3" ht="12.75">
      <c r="B64" s="118" t="s">
        <v>158</v>
      </c>
      <c r="C64" s="26"/>
    </row>
  </sheetData>
  <sheetProtection/>
  <mergeCells count="36">
    <mergeCell ref="A36:B36"/>
    <mergeCell ref="A39:S39"/>
    <mergeCell ref="D45:R45"/>
    <mergeCell ref="A53:B53"/>
    <mergeCell ref="A57:B57"/>
    <mergeCell ref="A60:S60"/>
    <mergeCell ref="A45:A46"/>
    <mergeCell ref="A40:S40"/>
    <mergeCell ref="B45:B46"/>
    <mergeCell ref="A44:S44"/>
    <mergeCell ref="A32:B32"/>
    <mergeCell ref="S3:S4"/>
    <mergeCell ref="A3:A4"/>
    <mergeCell ref="A17:B17"/>
    <mergeCell ref="A23:S23"/>
    <mergeCell ref="S24:S25"/>
    <mergeCell ref="B3:B4"/>
    <mergeCell ref="A16:B16"/>
    <mergeCell ref="A24:A25"/>
    <mergeCell ref="B24:B25"/>
    <mergeCell ref="A43:S43"/>
    <mergeCell ref="A61:S61"/>
    <mergeCell ref="A58:B58"/>
    <mergeCell ref="A59:B59"/>
    <mergeCell ref="S45:S46"/>
    <mergeCell ref="A1:S1"/>
    <mergeCell ref="A2:S2"/>
    <mergeCell ref="A37:B37"/>
    <mergeCell ref="A22:S22"/>
    <mergeCell ref="A38:B38"/>
    <mergeCell ref="A19:S19"/>
    <mergeCell ref="D3:R3"/>
    <mergeCell ref="A11:B11"/>
    <mergeCell ref="A15:B15"/>
    <mergeCell ref="A18:S18"/>
    <mergeCell ref="D24:R24"/>
  </mergeCells>
  <hyperlinks>
    <hyperlink ref="U1" location="Índice!A1" display="Volver"/>
    <hyperlink ref="B64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4.140625" style="3" customWidth="1"/>
    <col min="2" max="7" width="15.57421875" style="3" customWidth="1"/>
    <col min="8" max="16384" width="11.421875" style="3" customWidth="1"/>
  </cols>
  <sheetData>
    <row r="1" spans="1:9" ht="12.75">
      <c r="A1" s="133" t="s">
        <v>146</v>
      </c>
      <c r="B1" s="134"/>
      <c r="C1" s="134"/>
      <c r="D1" s="134"/>
      <c r="E1" s="134"/>
      <c r="F1" s="134"/>
      <c r="G1" s="135"/>
      <c r="I1" s="118" t="s">
        <v>158</v>
      </c>
    </row>
    <row r="2" spans="1:7" ht="12.75">
      <c r="A2" s="138" t="s">
        <v>252</v>
      </c>
      <c r="B2" s="139"/>
      <c r="C2" s="139"/>
      <c r="D2" s="139"/>
      <c r="E2" s="139"/>
      <c r="F2" s="139"/>
      <c r="G2" s="140"/>
    </row>
    <row r="3" spans="1:7" ht="13.5" customHeight="1">
      <c r="A3" s="136" t="s">
        <v>64</v>
      </c>
      <c r="B3" s="193" t="s">
        <v>65</v>
      </c>
      <c r="C3" s="193" t="s">
        <v>66</v>
      </c>
      <c r="D3" s="193"/>
      <c r="E3" s="193"/>
      <c r="F3" s="193"/>
      <c r="G3" s="141" t="s">
        <v>79</v>
      </c>
    </row>
    <row r="4" spans="1:7" ht="13.5" customHeight="1">
      <c r="A4" s="192"/>
      <c r="B4" s="194"/>
      <c r="C4" s="51" t="s">
        <v>67</v>
      </c>
      <c r="D4" s="51" t="s">
        <v>68</v>
      </c>
      <c r="E4" s="51" t="s">
        <v>69</v>
      </c>
      <c r="F4" s="51" t="s">
        <v>70</v>
      </c>
      <c r="G4" s="142"/>
    </row>
    <row r="5" spans="1:7" ht="12.75">
      <c r="A5" s="21" t="s">
        <v>71</v>
      </c>
      <c r="B5" s="110">
        <v>380562</v>
      </c>
      <c r="C5" s="110">
        <f>+C17+C18+C19</f>
        <v>70585</v>
      </c>
      <c r="D5" s="111">
        <f>+C20+C21+C22</f>
        <v>48528</v>
      </c>
      <c r="E5" s="111">
        <f>+C23+C24+C25</f>
        <v>55303</v>
      </c>
      <c r="F5" s="111">
        <f>+C26+C27+C28</f>
        <v>63201</v>
      </c>
      <c r="G5" s="110">
        <f>SUM(C5:F5)</f>
        <v>237617</v>
      </c>
    </row>
    <row r="6" spans="1:7" ht="12.75">
      <c r="A6" s="22" t="s">
        <v>72</v>
      </c>
      <c r="B6" s="83">
        <v>349666</v>
      </c>
      <c r="C6" s="83">
        <f>SUM(C7:C9)</f>
        <v>71925</v>
      </c>
      <c r="D6" s="82">
        <f>SUM(D7:D9)</f>
        <v>63007</v>
      </c>
      <c r="E6" s="82">
        <f>SUM(E7:E9)</f>
        <v>66197</v>
      </c>
      <c r="F6" s="82">
        <f>SUM(F7:F9)</f>
        <v>71756</v>
      </c>
      <c r="G6" s="83">
        <f>SUM(C6:F6)</f>
        <v>272885</v>
      </c>
    </row>
    <row r="7" spans="1:7" ht="12.75">
      <c r="A7" s="64" t="s">
        <v>29</v>
      </c>
      <c r="B7" s="83">
        <v>265791</v>
      </c>
      <c r="C7" s="83">
        <f>+D17+D18+D19</f>
        <v>56527</v>
      </c>
      <c r="D7" s="82">
        <f>+D20+D21+D22</f>
        <v>46950</v>
      </c>
      <c r="E7" s="82">
        <f>+D23+D24+D25</f>
        <v>51169</v>
      </c>
      <c r="F7" s="82">
        <f>+D26+D27+D28</f>
        <v>50232</v>
      </c>
      <c r="G7" s="83">
        <f>SUM(C7:F7)</f>
        <v>204878</v>
      </c>
    </row>
    <row r="8" spans="1:7" ht="12.75">
      <c r="A8" s="64" t="s">
        <v>73</v>
      </c>
      <c r="B8" s="83">
        <v>73260</v>
      </c>
      <c r="C8" s="83">
        <f>+E17+E18+E19</f>
        <v>13019</v>
      </c>
      <c r="D8" s="82">
        <f>+E20+E21+E22</f>
        <v>13863</v>
      </c>
      <c r="E8" s="82">
        <f>+E23+E24+E25</f>
        <v>13056</v>
      </c>
      <c r="F8" s="82">
        <f>+E26+E27+E28</f>
        <v>20180</v>
      </c>
      <c r="G8" s="83">
        <f>SUM(C8:F8)</f>
        <v>60118</v>
      </c>
    </row>
    <row r="9" spans="1:7" ht="13.5" thickBot="1">
      <c r="A9" s="65" t="s">
        <v>211</v>
      </c>
      <c r="B9" s="112">
        <v>10615</v>
      </c>
      <c r="C9" s="112">
        <f>+F17+F18+F19</f>
        <v>2379</v>
      </c>
      <c r="D9" s="113">
        <f>+F20+F21+F22</f>
        <v>2194</v>
      </c>
      <c r="E9" s="113">
        <f>+F23+F24+F25</f>
        <v>1972</v>
      </c>
      <c r="F9" s="113">
        <f>+F26+F27+F28</f>
        <v>1344</v>
      </c>
      <c r="G9" s="112">
        <f>SUM(C9:F9)</f>
        <v>7889</v>
      </c>
    </row>
    <row r="10" spans="1:7" ht="12.75">
      <c r="A10" s="211" t="s">
        <v>212</v>
      </c>
      <c r="B10" s="212"/>
      <c r="C10" s="212"/>
      <c r="D10" s="212"/>
      <c r="E10" s="212"/>
      <c r="F10" s="212"/>
      <c r="G10" s="213"/>
    </row>
    <row r="13" spans="1:7" ht="12.75">
      <c r="A13" s="133" t="s">
        <v>147</v>
      </c>
      <c r="B13" s="134"/>
      <c r="C13" s="134"/>
      <c r="D13" s="134"/>
      <c r="E13" s="134"/>
      <c r="F13" s="134"/>
      <c r="G13" s="135"/>
    </row>
    <row r="14" spans="1:7" ht="12.75">
      <c r="A14" s="138" t="s">
        <v>251</v>
      </c>
      <c r="B14" s="139"/>
      <c r="C14" s="139"/>
      <c r="D14" s="139"/>
      <c r="E14" s="139"/>
      <c r="F14" s="139"/>
      <c r="G14" s="140"/>
    </row>
    <row r="15" spans="1:7" ht="18" customHeight="1">
      <c r="A15" s="214" t="s">
        <v>75</v>
      </c>
      <c r="B15" s="215"/>
      <c r="C15" s="193" t="s">
        <v>76</v>
      </c>
      <c r="D15" s="218" t="s">
        <v>80</v>
      </c>
      <c r="E15" s="219"/>
      <c r="F15" s="220"/>
      <c r="G15" s="141" t="s">
        <v>78</v>
      </c>
    </row>
    <row r="16" spans="1:7" ht="18" customHeight="1">
      <c r="A16" s="216"/>
      <c r="B16" s="217"/>
      <c r="C16" s="194"/>
      <c r="D16" s="51" t="s">
        <v>29</v>
      </c>
      <c r="E16" s="51" t="s">
        <v>77</v>
      </c>
      <c r="F16" s="51" t="s">
        <v>211</v>
      </c>
      <c r="G16" s="142"/>
    </row>
    <row r="17" spans="1:7" ht="12.75">
      <c r="A17" s="22" t="s">
        <v>81</v>
      </c>
      <c r="B17" s="23"/>
      <c r="C17" s="114">
        <v>26212</v>
      </c>
      <c r="D17" s="114">
        <v>21797</v>
      </c>
      <c r="E17" s="114">
        <v>5708</v>
      </c>
      <c r="F17" s="114">
        <v>943</v>
      </c>
      <c r="G17" s="114">
        <f>SUM(D17:F17)</f>
        <v>28448</v>
      </c>
    </row>
    <row r="18" spans="1:7" ht="12.75">
      <c r="A18" s="22" t="s">
        <v>82</v>
      </c>
      <c r="B18" s="24"/>
      <c r="C18" s="115">
        <v>22718</v>
      </c>
      <c r="D18" s="115">
        <v>18014</v>
      </c>
      <c r="E18" s="115">
        <v>5680</v>
      </c>
      <c r="F18" s="115">
        <v>677</v>
      </c>
      <c r="G18" s="115">
        <f aca="true" t="shared" si="0" ref="G18:G28">SUM(D18:F18)</f>
        <v>24371</v>
      </c>
    </row>
    <row r="19" spans="1:7" ht="12.75">
      <c r="A19" s="22" t="s">
        <v>83</v>
      </c>
      <c r="B19" s="24"/>
      <c r="C19" s="115">
        <v>21655</v>
      </c>
      <c r="D19" s="115">
        <v>16716</v>
      </c>
      <c r="E19" s="115">
        <v>1631</v>
      </c>
      <c r="F19" s="115">
        <v>759</v>
      </c>
      <c r="G19" s="115">
        <f t="shared" si="0"/>
        <v>19106</v>
      </c>
    </row>
    <row r="20" spans="1:7" ht="12.75">
      <c r="A20" s="22" t="s">
        <v>84</v>
      </c>
      <c r="B20" s="24"/>
      <c r="C20" s="115">
        <v>14894</v>
      </c>
      <c r="D20" s="115">
        <v>15173</v>
      </c>
      <c r="E20" s="115">
        <v>4103</v>
      </c>
      <c r="F20" s="115">
        <v>810</v>
      </c>
      <c r="G20" s="115">
        <f t="shared" si="0"/>
        <v>20086</v>
      </c>
    </row>
    <row r="21" spans="1:7" ht="12.75">
      <c r="A21" s="22" t="s">
        <v>85</v>
      </c>
      <c r="B21" s="24"/>
      <c r="C21" s="115">
        <f>16381-1</f>
        <v>16380</v>
      </c>
      <c r="D21" s="115">
        <v>15358</v>
      </c>
      <c r="E21" s="115">
        <v>4560</v>
      </c>
      <c r="F21" s="115">
        <v>678</v>
      </c>
      <c r="G21" s="115">
        <f t="shared" si="0"/>
        <v>20596</v>
      </c>
    </row>
    <row r="22" spans="1:7" ht="12.75">
      <c r="A22" s="22" t="s">
        <v>86</v>
      </c>
      <c r="B22" s="24"/>
      <c r="C22" s="115">
        <v>17254</v>
      </c>
      <c r="D22" s="115">
        <v>16419</v>
      </c>
      <c r="E22" s="115">
        <v>5200</v>
      </c>
      <c r="F22" s="115">
        <v>706</v>
      </c>
      <c r="G22" s="115">
        <f t="shared" si="0"/>
        <v>22325</v>
      </c>
    </row>
    <row r="23" spans="1:7" ht="12.75">
      <c r="A23" s="22" t="s">
        <v>87</v>
      </c>
      <c r="B23" s="24"/>
      <c r="C23" s="115">
        <v>18337</v>
      </c>
      <c r="D23" s="115">
        <v>17916</v>
      </c>
      <c r="E23" s="115">
        <v>4180</v>
      </c>
      <c r="F23" s="115">
        <v>757</v>
      </c>
      <c r="G23" s="115">
        <f t="shared" si="0"/>
        <v>22853</v>
      </c>
    </row>
    <row r="24" spans="1:7" ht="12.75">
      <c r="A24" s="22" t="s">
        <v>88</v>
      </c>
      <c r="B24" s="24"/>
      <c r="C24" s="115">
        <v>18016</v>
      </c>
      <c r="D24" s="115">
        <v>17200</v>
      </c>
      <c r="E24" s="115">
        <v>4403</v>
      </c>
      <c r="F24" s="115">
        <v>622</v>
      </c>
      <c r="G24" s="115">
        <f t="shared" si="0"/>
        <v>22225</v>
      </c>
    </row>
    <row r="25" spans="1:7" ht="12.75">
      <c r="A25" s="22" t="s">
        <v>89</v>
      </c>
      <c r="B25" s="24"/>
      <c r="C25" s="115">
        <v>18950</v>
      </c>
      <c r="D25" s="115">
        <v>16053</v>
      </c>
      <c r="E25" s="115">
        <v>4473</v>
      </c>
      <c r="F25" s="115">
        <v>593</v>
      </c>
      <c r="G25" s="115">
        <f t="shared" si="0"/>
        <v>21119</v>
      </c>
    </row>
    <row r="26" spans="1:7" ht="12.75">
      <c r="A26" s="22" t="s">
        <v>90</v>
      </c>
      <c r="B26" s="24"/>
      <c r="C26" s="115">
        <v>22030</v>
      </c>
      <c r="D26" s="115">
        <v>18203</v>
      </c>
      <c r="E26" s="115">
        <v>7314</v>
      </c>
      <c r="F26" s="115">
        <v>524</v>
      </c>
      <c r="G26" s="115">
        <f t="shared" si="0"/>
        <v>26041</v>
      </c>
    </row>
    <row r="27" spans="1:7" ht="12.75">
      <c r="A27" s="22" t="s">
        <v>91</v>
      </c>
      <c r="B27" s="24"/>
      <c r="C27" s="115">
        <v>23896</v>
      </c>
      <c r="D27" s="115">
        <v>18960</v>
      </c>
      <c r="E27" s="115">
        <v>6618</v>
      </c>
      <c r="F27" s="115">
        <v>468</v>
      </c>
      <c r="G27" s="115">
        <f t="shared" si="0"/>
        <v>26046</v>
      </c>
    </row>
    <row r="28" spans="1:7" ht="12.75">
      <c r="A28" s="22" t="s">
        <v>92</v>
      </c>
      <c r="B28" s="24"/>
      <c r="C28" s="115">
        <v>17275</v>
      </c>
      <c r="D28" s="115">
        <v>13069</v>
      </c>
      <c r="E28" s="115">
        <v>6248</v>
      </c>
      <c r="F28" s="115">
        <v>352</v>
      </c>
      <c r="G28" s="115">
        <f t="shared" si="0"/>
        <v>19669</v>
      </c>
    </row>
    <row r="29" spans="1:7" ht="13.5" thickBot="1">
      <c r="A29" s="221" t="s">
        <v>79</v>
      </c>
      <c r="B29" s="222"/>
      <c r="C29" s="116">
        <f>SUM(C17:C28)</f>
        <v>237617</v>
      </c>
      <c r="D29" s="116">
        <f>SUM(D17:D28)</f>
        <v>204878</v>
      </c>
      <c r="E29" s="116">
        <f>SUM(E17:E28)</f>
        <v>60118</v>
      </c>
      <c r="F29" s="116">
        <f>SUM(F17:F28)</f>
        <v>7889</v>
      </c>
      <c r="G29" s="117">
        <f>SUM(G17:G28)</f>
        <v>272885</v>
      </c>
    </row>
    <row r="30" spans="1:7" ht="12.75">
      <c r="A30" s="211" t="s">
        <v>212</v>
      </c>
      <c r="B30" s="212"/>
      <c r="C30" s="212"/>
      <c r="D30" s="212"/>
      <c r="E30" s="212"/>
      <c r="F30" s="212"/>
      <c r="G30" s="213"/>
    </row>
    <row r="34" ht="12.75">
      <c r="A34" s="118" t="s">
        <v>158</v>
      </c>
    </row>
  </sheetData>
  <sheetProtection/>
  <mergeCells count="15">
    <mergeCell ref="A30:G30"/>
    <mergeCell ref="C15:C16"/>
    <mergeCell ref="A15:B16"/>
    <mergeCell ref="D15:F15"/>
    <mergeCell ref="A29:B29"/>
    <mergeCell ref="A14:G14"/>
    <mergeCell ref="G15:G16"/>
    <mergeCell ref="A13:G13"/>
    <mergeCell ref="C3:F3"/>
    <mergeCell ref="G3:G4"/>
    <mergeCell ref="A3:A4"/>
    <mergeCell ref="B3:B4"/>
    <mergeCell ref="A1:G1"/>
    <mergeCell ref="A2:G2"/>
    <mergeCell ref="A10:G10"/>
  </mergeCells>
  <hyperlinks>
    <hyperlink ref="I1" location="Índice!A1" display="Volver"/>
    <hyperlink ref="A34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3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21.00390625" style="3" customWidth="1"/>
    <col min="8" max="16384" width="11.421875" style="3" customWidth="1"/>
  </cols>
  <sheetData>
    <row r="1" spans="1:9" ht="12.75">
      <c r="A1" s="133" t="s">
        <v>148</v>
      </c>
      <c r="B1" s="134"/>
      <c r="C1" s="134"/>
      <c r="D1" s="134"/>
      <c r="E1" s="134"/>
      <c r="F1" s="134"/>
      <c r="G1" s="135"/>
      <c r="I1" s="118" t="s">
        <v>158</v>
      </c>
    </row>
    <row r="2" spans="1:7" ht="13.5" customHeight="1">
      <c r="A2" s="138" t="s">
        <v>248</v>
      </c>
      <c r="B2" s="139"/>
      <c r="C2" s="139"/>
      <c r="D2" s="139"/>
      <c r="E2" s="139"/>
      <c r="F2" s="139"/>
      <c r="G2" s="140"/>
    </row>
    <row r="3" spans="1:7" ht="13.5" customHeight="1">
      <c r="A3" s="136" t="s">
        <v>0</v>
      </c>
      <c r="B3" s="193" t="s">
        <v>1</v>
      </c>
      <c r="C3" s="193" t="s">
        <v>76</v>
      </c>
      <c r="D3" s="218" t="s">
        <v>80</v>
      </c>
      <c r="E3" s="219"/>
      <c r="F3" s="220"/>
      <c r="G3" s="141" t="s">
        <v>78</v>
      </c>
    </row>
    <row r="4" spans="1:7" ht="12.75">
      <c r="A4" s="192"/>
      <c r="B4" s="194"/>
      <c r="C4" s="194"/>
      <c r="D4" s="51" t="s">
        <v>29</v>
      </c>
      <c r="E4" s="51" t="s">
        <v>77</v>
      </c>
      <c r="F4" s="51" t="s">
        <v>74</v>
      </c>
      <c r="G4" s="142"/>
    </row>
    <row r="5" spans="1:7" ht="12.75">
      <c r="A5" s="12">
        <v>67</v>
      </c>
      <c r="B5" s="13" t="s">
        <v>15</v>
      </c>
      <c r="C5" s="80">
        <v>46912</v>
      </c>
      <c r="D5" s="80">
        <v>39595</v>
      </c>
      <c r="E5" s="80">
        <v>10780</v>
      </c>
      <c r="F5" s="80">
        <v>1715</v>
      </c>
      <c r="G5" s="80">
        <f aca="true" t="shared" si="0" ref="G5:G10">SUM(D5:F5)</f>
        <v>52090</v>
      </c>
    </row>
    <row r="6" spans="1:7" ht="12.75">
      <c r="A6" s="6">
        <v>78</v>
      </c>
      <c r="B6" s="14" t="s">
        <v>159</v>
      </c>
      <c r="C6" s="82">
        <v>48821</v>
      </c>
      <c r="D6" s="82">
        <v>58379</v>
      </c>
      <c r="E6" s="82">
        <v>12846</v>
      </c>
      <c r="F6" s="82">
        <v>25</v>
      </c>
      <c r="G6" s="82">
        <f t="shared" si="0"/>
        <v>71250</v>
      </c>
    </row>
    <row r="7" spans="1:7" ht="12.75">
      <c r="A7" s="6">
        <v>80</v>
      </c>
      <c r="B7" s="14" t="s">
        <v>16</v>
      </c>
      <c r="C7" s="82">
        <v>9828</v>
      </c>
      <c r="D7" s="82">
        <v>4974</v>
      </c>
      <c r="E7" s="82">
        <v>2113</v>
      </c>
      <c r="F7" s="82">
        <v>42</v>
      </c>
      <c r="G7" s="82">
        <f t="shared" si="0"/>
        <v>7129</v>
      </c>
    </row>
    <row r="8" spans="1:7" ht="12.75">
      <c r="A8" s="6">
        <v>81</v>
      </c>
      <c r="B8" s="14" t="s">
        <v>216</v>
      </c>
      <c r="C8" s="82">
        <v>19864</v>
      </c>
      <c r="D8" s="82">
        <v>25500</v>
      </c>
      <c r="E8" s="82">
        <v>5771</v>
      </c>
      <c r="F8" s="82">
        <v>5663</v>
      </c>
      <c r="G8" s="82">
        <f t="shared" si="0"/>
        <v>36934</v>
      </c>
    </row>
    <row r="9" spans="1:7" ht="12.75">
      <c r="A9" s="6">
        <v>99</v>
      </c>
      <c r="B9" s="14" t="s">
        <v>200</v>
      </c>
      <c r="C9" s="82">
        <v>63133</v>
      </c>
      <c r="D9" s="82">
        <v>29755</v>
      </c>
      <c r="E9" s="82">
        <v>15164</v>
      </c>
      <c r="F9" s="82">
        <v>260</v>
      </c>
      <c r="G9" s="82">
        <f t="shared" si="0"/>
        <v>45179</v>
      </c>
    </row>
    <row r="10" spans="1:7" ht="12.75">
      <c r="A10" s="8">
        <v>107</v>
      </c>
      <c r="B10" s="15" t="s">
        <v>201</v>
      </c>
      <c r="C10" s="84">
        <v>48353</v>
      </c>
      <c r="D10" s="84">
        <v>45862</v>
      </c>
      <c r="E10" s="84">
        <v>12447</v>
      </c>
      <c r="F10" s="84">
        <v>181</v>
      </c>
      <c r="G10" s="84">
        <f t="shared" si="0"/>
        <v>58490</v>
      </c>
    </row>
    <row r="11" spans="1:7" ht="12.75" customHeight="1">
      <c r="A11" s="143" t="s">
        <v>17</v>
      </c>
      <c r="B11" s="144"/>
      <c r="C11" s="86">
        <f>SUM(C5:C10)</f>
        <v>236911</v>
      </c>
      <c r="D11" s="86">
        <f>SUM(D5:D10)</f>
        <v>204065</v>
      </c>
      <c r="E11" s="86">
        <f>SUM(E5:E10)</f>
        <v>59121</v>
      </c>
      <c r="F11" s="86">
        <f>SUM(F5:F10)</f>
        <v>7886</v>
      </c>
      <c r="G11" s="95">
        <f>SUM(G5:G10)</f>
        <v>271072</v>
      </c>
    </row>
    <row r="12" spans="1:7" ht="12.75">
      <c r="A12" s="6">
        <v>63</v>
      </c>
      <c r="B12" s="14" t="s">
        <v>232</v>
      </c>
      <c r="C12" s="82">
        <v>226</v>
      </c>
      <c r="D12" s="82">
        <v>511</v>
      </c>
      <c r="E12" s="82">
        <v>611</v>
      </c>
      <c r="F12" s="82"/>
      <c r="G12" s="82">
        <f>SUM(D12:F12)</f>
        <v>1122</v>
      </c>
    </row>
    <row r="13" spans="1:7" ht="12.75">
      <c r="A13" s="6">
        <v>76</v>
      </c>
      <c r="B13" s="14" t="s">
        <v>202</v>
      </c>
      <c r="C13" s="82">
        <f>459-1</f>
        <v>458</v>
      </c>
      <c r="D13" s="82">
        <v>298</v>
      </c>
      <c r="E13" s="82">
        <v>320</v>
      </c>
      <c r="F13" s="82">
        <v>3</v>
      </c>
      <c r="G13" s="82">
        <f>SUM(D13:F13)</f>
        <v>621</v>
      </c>
    </row>
    <row r="14" spans="1:7" ht="12.75">
      <c r="A14" s="8">
        <v>94</v>
      </c>
      <c r="B14" s="15" t="s">
        <v>18</v>
      </c>
      <c r="C14" s="84">
        <v>22</v>
      </c>
      <c r="D14" s="84">
        <v>4</v>
      </c>
      <c r="E14" s="84">
        <v>66</v>
      </c>
      <c r="F14" s="84"/>
      <c r="G14" s="84">
        <f>SUM(D14:F14)</f>
        <v>70</v>
      </c>
    </row>
    <row r="15" spans="1:7" ht="12.75" customHeight="1">
      <c r="A15" s="145" t="s">
        <v>19</v>
      </c>
      <c r="B15" s="146"/>
      <c r="C15" s="89">
        <f>SUM(C12:C14)</f>
        <v>706</v>
      </c>
      <c r="D15" s="89">
        <f>SUM(D12:D14)</f>
        <v>813</v>
      </c>
      <c r="E15" s="89">
        <f>SUM(E12:E14)</f>
        <v>997</v>
      </c>
      <c r="F15" s="89">
        <f>SUM(F12:F14)</f>
        <v>3</v>
      </c>
      <c r="G15" s="96">
        <f>SUM(G12:G14)</f>
        <v>1813</v>
      </c>
    </row>
    <row r="16" spans="1:7" ht="12.75" customHeight="1">
      <c r="A16" s="180" t="s">
        <v>20</v>
      </c>
      <c r="B16" s="171"/>
      <c r="C16" s="92">
        <f>+C11+C15</f>
        <v>237617</v>
      </c>
      <c r="D16" s="92">
        <f>+D15+D11</f>
        <v>204878</v>
      </c>
      <c r="E16" s="92">
        <f>+E15+E11</f>
        <v>60118</v>
      </c>
      <c r="F16" s="92">
        <f>+F15+F11</f>
        <v>7889</v>
      </c>
      <c r="G16" s="103">
        <f>+G15+G11</f>
        <v>272885</v>
      </c>
    </row>
    <row r="17" spans="1:7" s="18" customFormat="1" ht="12.75" customHeight="1">
      <c r="A17" s="150" t="s">
        <v>31</v>
      </c>
      <c r="B17" s="151"/>
      <c r="C17" s="16"/>
      <c r="D17" s="16">
        <f>+D16/$G$16</f>
        <v>0.7507851292669073</v>
      </c>
      <c r="E17" s="16">
        <f>+E16/$G$16</f>
        <v>0.22030525679315463</v>
      </c>
      <c r="F17" s="16">
        <f>+F16/$G$16</f>
        <v>0.02890961393993807</v>
      </c>
      <c r="G17" s="17">
        <f>+G16/$G$16</f>
        <v>1</v>
      </c>
    </row>
    <row r="18" spans="1:7" s="18" customFormat="1" ht="12.75" customHeight="1">
      <c r="A18" s="208" t="s">
        <v>212</v>
      </c>
      <c r="B18" s="209"/>
      <c r="C18" s="209"/>
      <c r="D18" s="209"/>
      <c r="E18" s="209"/>
      <c r="F18" s="209"/>
      <c r="G18" s="210"/>
    </row>
    <row r="19" spans="1:7" s="18" customFormat="1" ht="12.75">
      <c r="A19" s="226"/>
      <c r="B19" s="227"/>
      <c r="C19" s="227"/>
      <c r="D19" s="227"/>
      <c r="E19" s="227"/>
      <c r="F19" s="227"/>
      <c r="G19" s="228"/>
    </row>
    <row r="20" spans="1:240" s="18" customFormat="1" ht="12.75">
      <c r="A20" s="155"/>
      <c r="B20" s="156"/>
      <c r="C20" s="156"/>
      <c r="D20" s="156"/>
      <c r="E20" s="156"/>
      <c r="F20" s="156"/>
      <c r="G20" s="15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223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5"/>
      <c r="AS20" s="223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5"/>
      <c r="BM20" s="223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5"/>
      <c r="CG20" s="223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5"/>
      <c r="DA20" s="223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5"/>
      <c r="DU20" s="223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5"/>
      <c r="EO20" s="223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5"/>
      <c r="FI20" s="223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5"/>
      <c r="GC20" s="223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5"/>
      <c r="GW20" s="223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5"/>
      <c r="HQ20" s="223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</row>
    <row r="21" spans="1:240" s="18" customFormat="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223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5"/>
      <c r="AS21" s="223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5"/>
      <c r="BM21" s="223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5"/>
      <c r="CG21" s="223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5"/>
      <c r="DA21" s="223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5"/>
      <c r="DU21" s="223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5"/>
      <c r="EO21" s="223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5"/>
      <c r="FI21" s="223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5"/>
      <c r="GC21" s="223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5"/>
      <c r="GW21" s="223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5"/>
      <c r="HQ21" s="223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</row>
    <row r="22" spans="1:7" s="18" customFormat="1" ht="12.75">
      <c r="A22" s="19"/>
      <c r="B22" s="19"/>
      <c r="C22" s="19"/>
      <c r="D22" s="19"/>
      <c r="E22" s="19"/>
      <c r="F22" s="19"/>
      <c r="G22" s="19"/>
    </row>
    <row r="23" ht="12.75">
      <c r="B23" s="118" t="s">
        <v>158</v>
      </c>
    </row>
  </sheetData>
  <sheetProtection/>
  <mergeCells count="36">
    <mergeCell ref="EO21:FH21"/>
    <mergeCell ref="FI21:GB21"/>
    <mergeCell ref="GC21:GV21"/>
    <mergeCell ref="GW21:HP21"/>
    <mergeCell ref="HQ21:IF21"/>
    <mergeCell ref="Y21:AR21"/>
    <mergeCell ref="AS21:BL21"/>
    <mergeCell ref="BM21:CF21"/>
    <mergeCell ref="CG21:CZ21"/>
    <mergeCell ref="DA21:DT21"/>
    <mergeCell ref="DU21:EN21"/>
    <mergeCell ref="A1:G1"/>
    <mergeCell ref="A2:G2"/>
    <mergeCell ref="C3:C4"/>
    <mergeCell ref="D3:F3"/>
    <mergeCell ref="G3:G4"/>
    <mergeCell ref="A11:B11"/>
    <mergeCell ref="A3:A4"/>
    <mergeCell ref="EO20:FH20"/>
    <mergeCell ref="B3:B4"/>
    <mergeCell ref="A18:G18"/>
    <mergeCell ref="A15:B15"/>
    <mergeCell ref="A17:B17"/>
    <mergeCell ref="A19:G19"/>
    <mergeCell ref="A16:B16"/>
    <mergeCell ref="A20:G20"/>
    <mergeCell ref="FI20:GB20"/>
    <mergeCell ref="GC20:GV20"/>
    <mergeCell ref="GW20:HP20"/>
    <mergeCell ref="HQ20:IF20"/>
    <mergeCell ref="Y20:AR20"/>
    <mergeCell ref="AS20:BL20"/>
    <mergeCell ref="BM20:CF20"/>
    <mergeCell ref="CG20:CZ20"/>
    <mergeCell ref="DA20:DT20"/>
    <mergeCell ref="DU20:EN20"/>
  </mergeCells>
  <hyperlinks>
    <hyperlink ref="I1" location="Índice!A1" display="Volver"/>
    <hyperlink ref="B23" location="Índice!A1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37">
      <selection activeCell="A52" sqref="A52"/>
    </sheetView>
  </sheetViews>
  <sheetFormatPr defaultColWidth="11.421875" defaultRowHeight="12.75"/>
  <cols>
    <col min="1" max="1" width="48.57421875" style="3" customWidth="1"/>
    <col min="2" max="2" width="16.421875" style="3" customWidth="1"/>
    <col min="3" max="3" width="13.7109375" style="3" customWidth="1"/>
    <col min="4" max="4" width="16.421875" style="3" customWidth="1"/>
    <col min="5" max="6" width="13.7109375" style="3" customWidth="1"/>
    <col min="7" max="7" width="4.140625" style="3" customWidth="1"/>
    <col min="8" max="16384" width="11.421875" style="3" customWidth="1"/>
  </cols>
  <sheetData>
    <row r="1" spans="1:8" ht="12.75">
      <c r="A1" s="133" t="s">
        <v>129</v>
      </c>
      <c r="B1" s="134"/>
      <c r="C1" s="134"/>
      <c r="D1" s="134"/>
      <c r="E1" s="134"/>
      <c r="F1" s="135"/>
      <c r="H1" s="118" t="s">
        <v>158</v>
      </c>
    </row>
    <row r="2" spans="1:6" ht="12.75">
      <c r="A2" s="138" t="s">
        <v>213</v>
      </c>
      <c r="B2" s="139"/>
      <c r="C2" s="139"/>
      <c r="D2" s="139"/>
      <c r="E2" s="139"/>
      <c r="F2" s="140"/>
    </row>
    <row r="3" spans="1:6" ht="13.5" customHeight="1">
      <c r="A3" s="136" t="s">
        <v>93</v>
      </c>
      <c r="B3" s="137">
        <v>2019</v>
      </c>
      <c r="C3" s="137"/>
      <c r="D3" s="137">
        <v>2020</v>
      </c>
      <c r="E3" s="137"/>
      <c r="F3" s="141" t="s">
        <v>26</v>
      </c>
    </row>
    <row r="4" spans="1:6" ht="12.75">
      <c r="A4" s="136"/>
      <c r="B4" s="45" t="s">
        <v>27</v>
      </c>
      <c r="C4" s="44" t="s">
        <v>28</v>
      </c>
      <c r="D4" s="45" t="s">
        <v>27</v>
      </c>
      <c r="E4" s="45"/>
      <c r="F4" s="142"/>
    </row>
    <row r="5" spans="1:6" ht="12.75">
      <c r="A5" s="4" t="s">
        <v>94</v>
      </c>
      <c r="B5" s="80"/>
      <c r="C5" s="5"/>
      <c r="D5" s="80"/>
      <c r="E5" s="5"/>
      <c r="F5" s="5"/>
    </row>
    <row r="6" spans="1:6" ht="12.75">
      <c r="A6" s="6" t="s">
        <v>95</v>
      </c>
      <c r="B6" s="82">
        <v>2020344</v>
      </c>
      <c r="C6" s="7">
        <v>0.5888282738669463</v>
      </c>
      <c r="D6" s="82">
        <v>1971662</v>
      </c>
      <c r="E6" s="7">
        <v>0.59045479401514</v>
      </c>
      <c r="F6" s="7">
        <v>-0.024095896540391126</v>
      </c>
    </row>
    <row r="7" spans="1:6" ht="12.75">
      <c r="A7" s="6" t="s">
        <v>96</v>
      </c>
      <c r="B7" s="82">
        <v>1410782</v>
      </c>
      <c r="C7" s="7">
        <v>0.4111717261330537</v>
      </c>
      <c r="D7" s="82">
        <v>1367564</v>
      </c>
      <c r="E7" s="7">
        <v>0.40954520598485994</v>
      </c>
      <c r="F7" s="7">
        <v>-0.030634073868251788</v>
      </c>
    </row>
    <row r="8" spans="1:6" ht="12.75">
      <c r="A8" s="8" t="s">
        <v>97</v>
      </c>
      <c r="B8" s="84">
        <v>3431126</v>
      </c>
      <c r="C8" s="9">
        <v>1</v>
      </c>
      <c r="D8" s="84">
        <v>3339226</v>
      </c>
      <c r="E8" s="9">
        <v>1</v>
      </c>
      <c r="F8" s="9">
        <v>-0.02678421019805155</v>
      </c>
    </row>
    <row r="9" spans="1:6" ht="12.75">
      <c r="A9" s="10" t="s">
        <v>98</v>
      </c>
      <c r="B9" s="82"/>
      <c r="C9" s="7"/>
      <c r="D9" s="82"/>
      <c r="E9" s="7"/>
      <c r="F9" s="7"/>
    </row>
    <row r="10" spans="1:6" ht="12.75">
      <c r="A10" s="6" t="s">
        <v>99</v>
      </c>
      <c r="B10" s="82">
        <v>2044266</v>
      </c>
      <c r="C10" s="7">
        <v>0.5958003291047895</v>
      </c>
      <c r="D10" s="82">
        <v>1988577</v>
      </c>
      <c r="E10" s="7">
        <v>0.5955203391444605</v>
      </c>
      <c r="F10" s="7">
        <v>-0.027241562497248406</v>
      </c>
    </row>
    <row r="11" spans="1:6" ht="12.75">
      <c r="A11" s="6" t="s">
        <v>100</v>
      </c>
      <c r="B11" s="82">
        <v>252655</v>
      </c>
      <c r="C11" s="7">
        <v>0.07363617657876743</v>
      </c>
      <c r="D11" s="82">
        <v>249990</v>
      </c>
      <c r="E11" s="7">
        <v>0.07486465426419177</v>
      </c>
      <c r="F11" s="7">
        <v>-0.010547980447646044</v>
      </c>
    </row>
    <row r="12" spans="1:6" ht="12.75">
      <c r="A12" s="6" t="s">
        <v>101</v>
      </c>
      <c r="B12" s="82">
        <v>198329</v>
      </c>
      <c r="C12" s="7">
        <v>0.05780289036310529</v>
      </c>
      <c r="D12" s="82">
        <v>193139</v>
      </c>
      <c r="E12" s="7">
        <v>0.05783945141778364</v>
      </c>
      <c r="F12" s="7">
        <v>-0.026168638978666725</v>
      </c>
    </row>
    <row r="13" spans="1:6" ht="12.75">
      <c r="A13" s="6" t="s">
        <v>102</v>
      </c>
      <c r="B13" s="82">
        <v>181972</v>
      </c>
      <c r="C13" s="7">
        <v>0.053035650687267094</v>
      </c>
      <c r="D13" s="82">
        <v>173281</v>
      </c>
      <c r="E13" s="7">
        <v>0.051892564324786644</v>
      </c>
      <c r="F13" s="7">
        <v>-0.04776009495966416</v>
      </c>
    </row>
    <row r="14" spans="1:6" ht="12.75">
      <c r="A14" s="6" t="s">
        <v>103</v>
      </c>
      <c r="B14" s="82">
        <v>753904</v>
      </c>
      <c r="C14" s="7">
        <v>0.21972495326607067</v>
      </c>
      <c r="D14" s="82">
        <v>734239</v>
      </c>
      <c r="E14" s="7">
        <v>0.21988299084877752</v>
      </c>
      <c r="F14" s="7">
        <v>-0.02608422292493473</v>
      </c>
    </row>
    <row r="15" spans="1:6" ht="12.75">
      <c r="A15" s="8" t="s">
        <v>104</v>
      </c>
      <c r="B15" s="84">
        <v>3431126</v>
      </c>
      <c r="C15" s="9">
        <v>1</v>
      </c>
      <c r="D15" s="84">
        <v>3339226</v>
      </c>
      <c r="E15" s="9">
        <v>1</v>
      </c>
      <c r="F15" s="9">
        <v>-0.02678421019805155</v>
      </c>
    </row>
    <row r="16" spans="1:6" ht="12.75">
      <c r="A16" s="10" t="s">
        <v>105</v>
      </c>
      <c r="B16" s="82"/>
      <c r="C16" s="7"/>
      <c r="D16" s="82"/>
      <c r="E16" s="7"/>
      <c r="F16" s="7"/>
    </row>
    <row r="17" spans="1:6" ht="12.75">
      <c r="A17" s="6" t="s">
        <v>106</v>
      </c>
      <c r="B17" s="82">
        <v>1669628</v>
      </c>
      <c r="C17" s="7">
        <v>0.8264077800612173</v>
      </c>
      <c r="D17" s="82">
        <v>1604616</v>
      </c>
      <c r="E17" s="7">
        <v>0.8138392888842002</v>
      </c>
      <c r="F17" s="7">
        <v>-0.038938014935063325</v>
      </c>
    </row>
    <row r="18" spans="1:6" ht="12.75">
      <c r="A18" s="6" t="s">
        <v>107</v>
      </c>
      <c r="B18" s="82">
        <v>69603</v>
      </c>
      <c r="C18" s="7">
        <v>0.034451063779237595</v>
      </c>
      <c r="D18" s="82">
        <v>76516</v>
      </c>
      <c r="E18" s="7">
        <v>0.038807868691489715</v>
      </c>
      <c r="F18" s="7">
        <v>0.09932043159059245</v>
      </c>
    </row>
    <row r="19" spans="1:6" ht="12.75">
      <c r="A19" s="6" t="s">
        <v>108</v>
      </c>
      <c r="B19" s="82">
        <v>131159</v>
      </c>
      <c r="C19" s="7">
        <v>0.06491914248266632</v>
      </c>
      <c r="D19" s="82">
        <v>132718</v>
      </c>
      <c r="E19" s="7">
        <v>0.06731275441733928</v>
      </c>
      <c r="F19" s="7">
        <v>0.011886336431354394</v>
      </c>
    </row>
    <row r="20" spans="1:6" ht="12.75">
      <c r="A20" s="6" t="s">
        <v>109</v>
      </c>
      <c r="B20" s="82">
        <v>149954</v>
      </c>
      <c r="C20" s="7">
        <v>0.07422201367687879</v>
      </c>
      <c r="D20" s="82">
        <v>157812</v>
      </c>
      <c r="E20" s="7">
        <v>0.08004008800697077</v>
      </c>
      <c r="F20" s="7">
        <v>0.052402736839297415</v>
      </c>
    </row>
    <row r="21" spans="1:6" ht="12.75">
      <c r="A21" s="8" t="s">
        <v>110</v>
      </c>
      <c r="B21" s="84">
        <v>2020344</v>
      </c>
      <c r="C21" s="9">
        <v>0.9999999999999999</v>
      </c>
      <c r="D21" s="84">
        <v>1971662</v>
      </c>
      <c r="E21" s="9">
        <v>1</v>
      </c>
      <c r="F21" s="9">
        <v>-0.024095896540391126</v>
      </c>
    </row>
    <row r="22" spans="1:6" ht="12.75">
      <c r="A22" s="10" t="s">
        <v>111</v>
      </c>
      <c r="B22" s="82"/>
      <c r="C22" s="7"/>
      <c r="D22" s="82"/>
      <c r="E22" s="7"/>
      <c r="F22" s="7"/>
    </row>
    <row r="23" spans="1:6" ht="12.75">
      <c r="A23" s="6" t="s">
        <v>112</v>
      </c>
      <c r="B23" s="82">
        <v>1279177</v>
      </c>
      <c r="C23" s="7">
        <v>0.6331481173503126</v>
      </c>
      <c r="D23" s="82">
        <v>1230805</v>
      </c>
      <c r="E23" s="7">
        <v>0.6242474622932328</v>
      </c>
      <c r="F23" s="7">
        <v>-0.03781493882394693</v>
      </c>
    </row>
    <row r="24" spans="1:6" ht="12.75">
      <c r="A24" s="6" t="s">
        <v>113</v>
      </c>
      <c r="B24" s="82">
        <v>741167</v>
      </c>
      <c r="C24" s="7">
        <v>0.3668518826496874</v>
      </c>
      <c r="D24" s="82">
        <v>740857</v>
      </c>
      <c r="E24" s="7">
        <v>0.3757525377067672</v>
      </c>
      <c r="F24" s="7">
        <v>-0.0004182593126784706</v>
      </c>
    </row>
    <row r="25" spans="1:6" ht="12.75">
      <c r="A25" s="8" t="s">
        <v>114</v>
      </c>
      <c r="B25" s="84">
        <v>2020344</v>
      </c>
      <c r="C25" s="9">
        <v>1</v>
      </c>
      <c r="D25" s="84">
        <v>1971662</v>
      </c>
      <c r="E25" s="9">
        <v>1</v>
      </c>
      <c r="F25" s="9">
        <v>-0.024095896540391126</v>
      </c>
    </row>
    <row r="26" spans="1:6" ht="12.75">
      <c r="A26" s="10" t="s">
        <v>115</v>
      </c>
      <c r="B26" s="82"/>
      <c r="C26" s="7"/>
      <c r="D26" s="82"/>
      <c r="E26" s="7"/>
      <c r="F26" s="7"/>
    </row>
    <row r="27" spans="1:6" ht="12.75">
      <c r="A27" s="6" t="s">
        <v>116</v>
      </c>
      <c r="B27" s="82">
        <v>947766</v>
      </c>
      <c r="C27" s="7">
        <v>0.46911120086480323</v>
      </c>
      <c r="D27" s="82">
        <v>886976</v>
      </c>
      <c r="E27" s="7">
        <v>0.44986209603877336</v>
      </c>
      <c r="F27" s="7">
        <v>-0.0641403046743606</v>
      </c>
    </row>
    <row r="28" spans="1:6" ht="12.75">
      <c r="A28" s="6" t="s">
        <v>117</v>
      </c>
      <c r="B28" s="82">
        <v>794316</v>
      </c>
      <c r="C28" s="7">
        <v>0.3931587888003231</v>
      </c>
      <c r="D28" s="82">
        <v>794661</v>
      </c>
      <c r="E28" s="7">
        <v>0.403041190630037</v>
      </c>
      <c r="F28" s="7">
        <v>0.0004343359569742855</v>
      </c>
    </row>
    <row r="29" spans="1:6" ht="12.75">
      <c r="A29" s="6" t="s">
        <v>118</v>
      </c>
      <c r="B29" s="82">
        <v>278262</v>
      </c>
      <c r="C29" s="7">
        <v>0.13773001033487367</v>
      </c>
      <c r="D29" s="82">
        <v>290025</v>
      </c>
      <c r="E29" s="7">
        <v>0.14709671333118962</v>
      </c>
      <c r="F29" s="7">
        <v>0.04227310951549268</v>
      </c>
    </row>
    <row r="30" spans="1:6" ht="12.75">
      <c r="A30" s="8" t="s">
        <v>114</v>
      </c>
      <c r="B30" s="84">
        <v>2020344</v>
      </c>
      <c r="C30" s="9">
        <v>1</v>
      </c>
      <c r="D30" s="84">
        <v>1971662</v>
      </c>
      <c r="E30" s="9">
        <v>1</v>
      </c>
      <c r="F30" s="9">
        <v>-0.024095896540391126</v>
      </c>
    </row>
    <row r="31" spans="1:6" ht="12.75">
      <c r="A31" s="10" t="s">
        <v>119</v>
      </c>
      <c r="B31" s="82"/>
      <c r="C31" s="7"/>
      <c r="D31" s="82"/>
      <c r="E31" s="7"/>
      <c r="F31" s="7"/>
    </row>
    <row r="32" spans="1:6" ht="12.75">
      <c r="A32" s="6" t="s">
        <v>120</v>
      </c>
      <c r="B32" s="82">
        <v>435052</v>
      </c>
      <c r="C32" s="7">
        <v>0.21533560621359532</v>
      </c>
      <c r="D32" s="82">
        <v>428174</v>
      </c>
      <c r="E32" s="7">
        <v>0.21716399666880024</v>
      </c>
      <c r="F32" s="7">
        <v>-0.015809604369132924</v>
      </c>
    </row>
    <row r="33" spans="1:6" ht="12.75">
      <c r="A33" s="6" t="s">
        <v>170</v>
      </c>
      <c r="B33" s="82">
        <v>434084</v>
      </c>
      <c r="C33" s="7">
        <v>0.21485647988659357</v>
      </c>
      <c r="D33" s="82">
        <v>414067</v>
      </c>
      <c r="E33" s="7">
        <v>0.21000911921008775</v>
      </c>
      <c r="F33" s="7">
        <v>-0.046113194681213776</v>
      </c>
    </row>
    <row r="34" spans="1:6" ht="12.75">
      <c r="A34" s="6" t="s">
        <v>121</v>
      </c>
      <c r="B34" s="82">
        <v>408279</v>
      </c>
      <c r="C34" s="7">
        <v>0.20208390254332925</v>
      </c>
      <c r="D34" s="82">
        <v>403279</v>
      </c>
      <c r="E34" s="7">
        <v>0.20453759315744788</v>
      </c>
      <c r="F34" s="7">
        <v>-0.012246527497128179</v>
      </c>
    </row>
    <row r="35" spans="1:6" ht="12.75">
      <c r="A35" s="6" t="s">
        <v>171</v>
      </c>
      <c r="B35" s="82">
        <v>388616</v>
      </c>
      <c r="C35" s="7">
        <v>0.19235140154349953</v>
      </c>
      <c r="D35" s="82">
        <v>397615</v>
      </c>
      <c r="E35" s="7">
        <v>0.20166488982391506</v>
      </c>
      <c r="F35" s="7">
        <v>0.02315653498569281</v>
      </c>
    </row>
    <row r="36" spans="1:6" ht="12.75">
      <c r="A36" s="6" t="s">
        <v>217</v>
      </c>
      <c r="B36" s="82">
        <v>232644</v>
      </c>
      <c r="C36" s="7">
        <v>0.1151506872097029</v>
      </c>
      <c r="D36" s="82">
        <v>205531</v>
      </c>
      <c r="E36" s="7">
        <v>0.10424251215472023</v>
      </c>
      <c r="F36" s="7">
        <v>-0.11654287237152039</v>
      </c>
    </row>
    <row r="37" spans="1:6" ht="12.75">
      <c r="A37" s="6" t="s">
        <v>122</v>
      </c>
      <c r="B37" s="82">
        <v>80607</v>
      </c>
      <c r="C37" s="7">
        <v>0.03989766099238545</v>
      </c>
      <c r="D37" s="82">
        <v>82933</v>
      </c>
      <c r="E37" s="7">
        <v>0.04206248332624963</v>
      </c>
      <c r="F37" s="7">
        <v>0.028856054685076904</v>
      </c>
    </row>
    <row r="38" spans="1:6" ht="12.75">
      <c r="A38" s="6" t="s">
        <v>198</v>
      </c>
      <c r="B38" s="82">
        <v>1979282</v>
      </c>
      <c r="C38" s="7">
        <v>0.9796757383891059</v>
      </c>
      <c r="D38" s="82">
        <v>1931599</v>
      </c>
      <c r="E38" s="7">
        <v>0.9796805943412208</v>
      </c>
      <c r="F38" s="7">
        <v>-0.024091059283113725</v>
      </c>
    </row>
    <row r="39" spans="1:6" ht="12.75">
      <c r="A39" s="6" t="s">
        <v>256</v>
      </c>
      <c r="B39" s="82">
        <v>41062</v>
      </c>
      <c r="C39" s="7">
        <v>0.020324261610893988</v>
      </c>
      <c r="D39" s="82">
        <v>40063</v>
      </c>
      <c r="E39" s="7">
        <v>0.02031940565877924</v>
      </c>
      <c r="F39" s="7">
        <v>-0.024329063367590442</v>
      </c>
    </row>
    <row r="40" spans="1:6" ht="12.75">
      <c r="A40" s="8" t="s">
        <v>114</v>
      </c>
      <c r="B40" s="84">
        <v>2020344</v>
      </c>
      <c r="C40" s="9">
        <v>0.9999999999999999</v>
      </c>
      <c r="D40" s="84">
        <v>1971662</v>
      </c>
      <c r="E40" s="9">
        <v>1</v>
      </c>
      <c r="F40" s="9">
        <v>-0.024095896540391126</v>
      </c>
    </row>
    <row r="41" spans="1:6" ht="12.75">
      <c r="A41" s="10" t="s">
        <v>123</v>
      </c>
      <c r="B41" s="82"/>
      <c r="C41" s="7"/>
      <c r="D41" s="82"/>
      <c r="E41" s="7"/>
      <c r="F41" s="7"/>
    </row>
    <row r="42" spans="1:6" ht="12.75">
      <c r="A42" s="6" t="s">
        <v>124</v>
      </c>
      <c r="B42" s="82">
        <v>19023</v>
      </c>
      <c r="C42" s="7"/>
      <c r="D42" s="82">
        <v>17275</v>
      </c>
      <c r="E42" s="7"/>
      <c r="F42" s="7">
        <v>-0.09188876623035269</v>
      </c>
    </row>
    <row r="43" spans="1:6" ht="12.75">
      <c r="A43" s="6" t="s">
        <v>128</v>
      </c>
      <c r="B43" s="82">
        <v>28589</v>
      </c>
      <c r="C43" s="7">
        <v>1</v>
      </c>
      <c r="D43" s="82">
        <v>19669</v>
      </c>
      <c r="E43" s="7">
        <v>1</v>
      </c>
      <c r="F43" s="7">
        <v>-0.3120081150092693</v>
      </c>
    </row>
    <row r="44" spans="1:6" ht="12.75">
      <c r="A44" s="6" t="s">
        <v>125</v>
      </c>
      <c r="B44" s="82">
        <v>17276</v>
      </c>
      <c r="C44" s="7">
        <v>0.604288362656966</v>
      </c>
      <c r="D44" s="82">
        <v>13069</v>
      </c>
      <c r="E44" s="7">
        <v>0.664446591082414</v>
      </c>
      <c r="F44" s="7">
        <v>-0.243517017828201</v>
      </c>
    </row>
    <row r="45" spans="1:6" ht="12.75">
      <c r="A45" s="6" t="s">
        <v>126</v>
      </c>
      <c r="B45" s="82">
        <v>10528</v>
      </c>
      <c r="C45" s="7">
        <v>0.36825352408268913</v>
      </c>
      <c r="D45" s="82">
        <v>6248</v>
      </c>
      <c r="E45" s="7">
        <v>0.31765722710864813</v>
      </c>
      <c r="F45" s="7">
        <v>-0.4065349544072948</v>
      </c>
    </row>
    <row r="46" spans="1:6" ht="12.75">
      <c r="A46" s="6" t="s">
        <v>127</v>
      </c>
      <c r="B46" s="82">
        <v>785</v>
      </c>
      <c r="C46" s="7">
        <v>0.027458113260344887</v>
      </c>
      <c r="D46" s="82">
        <v>352</v>
      </c>
      <c r="E46" s="7">
        <v>0.017896181808937924</v>
      </c>
      <c r="F46" s="7">
        <v>-0.5515923566878981</v>
      </c>
    </row>
    <row r="47" spans="1:6" ht="12.75" customHeight="1">
      <c r="A47" s="130" t="s">
        <v>199</v>
      </c>
      <c r="B47" s="131"/>
      <c r="C47" s="131"/>
      <c r="D47" s="131"/>
      <c r="E47" s="131"/>
      <c r="F47" s="132"/>
    </row>
    <row r="48" spans="1:6" ht="12.75">
      <c r="A48" s="127"/>
      <c r="B48" s="128"/>
      <c r="C48" s="128"/>
      <c r="D48" s="128"/>
      <c r="E48" s="128"/>
      <c r="F48" s="129"/>
    </row>
    <row r="49" spans="1:6" ht="12.75">
      <c r="A49" s="124"/>
      <c r="B49" s="125"/>
      <c r="C49" s="125"/>
      <c r="D49" s="125"/>
      <c r="E49" s="125"/>
      <c r="F49" s="126"/>
    </row>
    <row r="50" spans="1:6" ht="12.75">
      <c r="A50" s="11"/>
      <c r="B50" s="11"/>
      <c r="C50" s="11"/>
      <c r="D50" s="11"/>
      <c r="E50" s="11"/>
      <c r="F50" s="11"/>
    </row>
    <row r="51" ht="12.75">
      <c r="D51" s="55"/>
    </row>
    <row r="52" ht="12.75">
      <c r="A52" s="118" t="s">
        <v>158</v>
      </c>
    </row>
  </sheetData>
  <sheetProtection/>
  <mergeCells count="9">
    <mergeCell ref="A49:F49"/>
    <mergeCell ref="A48:F48"/>
    <mergeCell ref="A47:F47"/>
    <mergeCell ref="A1:F1"/>
    <mergeCell ref="A3:A4"/>
    <mergeCell ref="B3:C3"/>
    <mergeCell ref="A2:F2"/>
    <mergeCell ref="D3:E3"/>
    <mergeCell ref="F3:F4"/>
  </mergeCells>
  <hyperlinks>
    <hyperlink ref="H1" location="Índice!A1" display="Volver"/>
    <hyperlink ref="A52" location="Índice!A1" display="Volver"/>
  </hyperlinks>
  <printOptions horizontalCentered="1"/>
  <pageMargins left="0.1968503937007874" right="0.7480314960629921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PageLayoutView="0" workbookViewId="0" topLeftCell="F1">
      <selection activeCell="R1" sqref="R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6" width="14.28125" style="3" customWidth="1"/>
    <col min="17" max="16384" width="11.421875" style="3" customWidth="1"/>
  </cols>
  <sheetData>
    <row r="1" spans="1:18" ht="12.75">
      <c r="A1" s="133" t="s">
        <v>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R1" s="118" t="s">
        <v>158</v>
      </c>
    </row>
    <row r="2" spans="1:16" ht="13.5" customHeight="1">
      <c r="A2" s="138" t="s">
        <v>228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43" t="s">
        <v>0</v>
      </c>
      <c r="B3" s="44" t="s">
        <v>1</v>
      </c>
      <c r="C3" s="47" t="s">
        <v>229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8" t="s">
        <v>14</v>
      </c>
    </row>
    <row r="4" spans="1:16" ht="12.75">
      <c r="A4" s="12">
        <v>67</v>
      </c>
      <c r="B4" s="13" t="s">
        <v>15</v>
      </c>
      <c r="C4" s="80">
        <v>408279</v>
      </c>
      <c r="D4" s="80">
        <v>407452</v>
      </c>
      <c r="E4" s="80">
        <v>407362</v>
      </c>
      <c r="F4" s="80">
        <v>407349</v>
      </c>
      <c r="G4" s="80">
        <v>407176</v>
      </c>
      <c r="H4" s="80">
        <v>407696</v>
      </c>
      <c r="I4" s="80">
        <v>406927</v>
      </c>
      <c r="J4" s="80">
        <v>406293</v>
      </c>
      <c r="K4" s="80">
        <v>405458</v>
      </c>
      <c r="L4" s="80">
        <v>404908</v>
      </c>
      <c r="M4" s="80">
        <v>403900</v>
      </c>
      <c r="N4" s="80">
        <v>403506</v>
      </c>
      <c r="O4" s="80">
        <v>403279</v>
      </c>
      <c r="P4" s="80">
        <f>AVERAGE(D4:O4)</f>
        <v>405942.1666666667</v>
      </c>
    </row>
    <row r="5" spans="1:16" ht="12.75">
      <c r="A5" s="6">
        <v>78</v>
      </c>
      <c r="B5" s="14" t="s">
        <v>159</v>
      </c>
      <c r="C5" s="82">
        <v>434084</v>
      </c>
      <c r="D5" s="82">
        <v>434858</v>
      </c>
      <c r="E5" s="82">
        <v>431843</v>
      </c>
      <c r="F5" s="82">
        <v>430828</v>
      </c>
      <c r="G5" s="82">
        <v>429980</v>
      </c>
      <c r="H5" s="82">
        <f>429813-10</f>
        <v>429803</v>
      </c>
      <c r="I5" s="82">
        <v>427266</v>
      </c>
      <c r="J5" s="82">
        <v>423914</v>
      </c>
      <c r="K5" s="82">
        <v>421542</v>
      </c>
      <c r="L5" s="82">
        <v>419115</v>
      </c>
      <c r="M5" s="82">
        <v>416933</v>
      </c>
      <c r="N5" s="82">
        <v>415410</v>
      </c>
      <c r="O5" s="82">
        <v>414067</v>
      </c>
      <c r="P5" s="82">
        <f aca="true" t="shared" si="0" ref="P5:P15">AVERAGE(D5:O5)</f>
        <v>424629.9166666667</v>
      </c>
    </row>
    <row r="6" spans="1:16" ht="12.75">
      <c r="A6" s="6">
        <v>80</v>
      </c>
      <c r="B6" s="14" t="s">
        <v>16</v>
      </c>
      <c r="C6" s="82">
        <v>80607</v>
      </c>
      <c r="D6" s="82">
        <v>80748</v>
      </c>
      <c r="E6" s="82">
        <v>80799</v>
      </c>
      <c r="F6" s="82">
        <v>80978</v>
      </c>
      <c r="G6" s="82">
        <v>81237</v>
      </c>
      <c r="H6" s="82">
        <v>81620</v>
      </c>
      <c r="I6" s="82">
        <v>81720</v>
      </c>
      <c r="J6" s="82">
        <v>81907</v>
      </c>
      <c r="K6" s="82">
        <v>82094</v>
      </c>
      <c r="L6" s="82">
        <v>82278</v>
      </c>
      <c r="M6" s="82">
        <v>82439</v>
      </c>
      <c r="N6" s="82">
        <v>82624</v>
      </c>
      <c r="O6" s="82">
        <v>82933</v>
      </c>
      <c r="P6" s="82">
        <f t="shared" si="0"/>
        <v>81781.41666666667</v>
      </c>
    </row>
    <row r="7" spans="1:16" ht="12.75">
      <c r="A7" s="6">
        <v>81</v>
      </c>
      <c r="B7" s="62" t="s">
        <v>216</v>
      </c>
      <c r="C7" s="82">
        <v>232644</v>
      </c>
      <c r="D7" s="82">
        <v>227262</v>
      </c>
      <c r="E7" s="82">
        <v>220947</v>
      </c>
      <c r="F7" s="82">
        <v>219506</v>
      </c>
      <c r="G7" s="82">
        <v>218336</v>
      </c>
      <c r="H7" s="82">
        <f>216857+2</f>
        <v>216859</v>
      </c>
      <c r="I7" s="82">
        <v>215412</v>
      </c>
      <c r="J7" s="82">
        <v>213729</v>
      </c>
      <c r="K7" s="82">
        <v>211954</v>
      </c>
      <c r="L7" s="82">
        <v>210259</v>
      </c>
      <c r="M7" s="82">
        <v>208440</v>
      </c>
      <c r="N7" s="82">
        <v>206999</v>
      </c>
      <c r="O7" s="82">
        <v>205531</v>
      </c>
      <c r="P7" s="82">
        <f t="shared" si="0"/>
        <v>214602.83333333334</v>
      </c>
    </row>
    <row r="8" spans="1:16" ht="12.75">
      <c r="A8" s="6">
        <v>99</v>
      </c>
      <c r="B8" s="14" t="s">
        <v>200</v>
      </c>
      <c r="C8" s="82">
        <v>388616</v>
      </c>
      <c r="D8" s="82">
        <v>389423</v>
      </c>
      <c r="E8" s="82">
        <v>389361</v>
      </c>
      <c r="F8" s="82">
        <v>390177</v>
      </c>
      <c r="G8" s="82">
        <v>390717</v>
      </c>
      <c r="H8" s="82">
        <f>392178-1</f>
        <v>392177</v>
      </c>
      <c r="I8" s="82">
        <v>391957</v>
      </c>
      <c r="J8" s="82">
        <v>392213</v>
      </c>
      <c r="K8" s="82">
        <v>393067</v>
      </c>
      <c r="L8" s="82">
        <v>394130</v>
      </c>
      <c r="M8" s="82">
        <v>394989</v>
      </c>
      <c r="N8" s="82">
        <v>395635</v>
      </c>
      <c r="O8" s="82">
        <v>397615</v>
      </c>
      <c r="P8" s="82">
        <f t="shared" si="0"/>
        <v>392621.75</v>
      </c>
    </row>
    <row r="9" spans="1:16" ht="12.75">
      <c r="A9" s="8">
        <v>107</v>
      </c>
      <c r="B9" s="15" t="s">
        <v>201</v>
      </c>
      <c r="C9" s="84">
        <v>435052</v>
      </c>
      <c r="D9" s="84">
        <v>435476</v>
      </c>
      <c r="E9" s="84">
        <v>434335</v>
      </c>
      <c r="F9" s="84">
        <v>434126</v>
      </c>
      <c r="G9" s="84">
        <v>433642</v>
      </c>
      <c r="H9" s="84">
        <v>434205</v>
      </c>
      <c r="I9" s="84">
        <v>433182</v>
      </c>
      <c r="J9" s="84">
        <v>432556</v>
      </c>
      <c r="K9" s="84">
        <v>431272</v>
      </c>
      <c r="L9" s="84">
        <v>431167</v>
      </c>
      <c r="M9" s="84">
        <v>431027</v>
      </c>
      <c r="N9" s="84">
        <v>431069</v>
      </c>
      <c r="O9" s="84">
        <v>428174</v>
      </c>
      <c r="P9" s="84">
        <f t="shared" si="0"/>
        <v>432519.25</v>
      </c>
    </row>
    <row r="10" spans="1:16" ht="12.75" customHeight="1">
      <c r="A10" s="143" t="s">
        <v>17</v>
      </c>
      <c r="B10" s="144"/>
      <c r="C10" s="86">
        <f aca="true" t="shared" si="1" ref="C10:O10">SUM(C4:C9)</f>
        <v>1979282</v>
      </c>
      <c r="D10" s="86">
        <f t="shared" si="1"/>
        <v>1975219</v>
      </c>
      <c r="E10" s="86">
        <f t="shared" si="1"/>
        <v>1964647</v>
      </c>
      <c r="F10" s="86">
        <f t="shared" si="1"/>
        <v>1962964</v>
      </c>
      <c r="G10" s="86">
        <f t="shared" si="1"/>
        <v>1961088</v>
      </c>
      <c r="H10" s="86">
        <f t="shared" si="1"/>
        <v>1962360</v>
      </c>
      <c r="I10" s="86">
        <f t="shared" si="1"/>
        <v>1956464</v>
      </c>
      <c r="J10" s="86">
        <f t="shared" si="1"/>
        <v>1950612</v>
      </c>
      <c r="K10" s="86">
        <f t="shared" si="1"/>
        <v>1945387</v>
      </c>
      <c r="L10" s="86">
        <f t="shared" si="1"/>
        <v>1941857</v>
      </c>
      <c r="M10" s="86">
        <f t="shared" si="1"/>
        <v>1937728</v>
      </c>
      <c r="N10" s="86">
        <f t="shared" si="1"/>
        <v>1935243</v>
      </c>
      <c r="O10" s="86">
        <f t="shared" si="1"/>
        <v>1931599</v>
      </c>
      <c r="P10" s="95">
        <f t="shared" si="0"/>
        <v>1952097.3333333333</v>
      </c>
    </row>
    <row r="11" spans="1:16" ht="12.75">
      <c r="A11" s="6">
        <v>63</v>
      </c>
      <c r="B11" s="14" t="s">
        <v>232</v>
      </c>
      <c r="C11" s="82">
        <v>24534</v>
      </c>
      <c r="D11" s="82">
        <v>24469</v>
      </c>
      <c r="E11" s="82">
        <v>24358</v>
      </c>
      <c r="F11" s="82">
        <v>24299</v>
      </c>
      <c r="G11" s="82">
        <v>24227</v>
      </c>
      <c r="H11" s="82">
        <v>24153</v>
      </c>
      <c r="I11" s="82">
        <v>24076</v>
      </c>
      <c r="J11" s="82">
        <v>24055</v>
      </c>
      <c r="K11" s="82">
        <v>23984</v>
      </c>
      <c r="L11" s="82">
        <v>23943</v>
      </c>
      <c r="M11" s="82">
        <v>23881</v>
      </c>
      <c r="N11" s="82">
        <v>23840</v>
      </c>
      <c r="O11" s="82">
        <v>23767</v>
      </c>
      <c r="P11" s="82">
        <f t="shared" si="0"/>
        <v>24087.666666666668</v>
      </c>
    </row>
    <row r="12" spans="1:16" ht="12.75">
      <c r="A12" s="6">
        <v>76</v>
      </c>
      <c r="B12" s="14" t="s">
        <v>202</v>
      </c>
      <c r="C12" s="82">
        <v>15751</v>
      </c>
      <c r="D12" s="82">
        <v>15709</v>
      </c>
      <c r="E12" s="82">
        <v>15693</v>
      </c>
      <c r="F12" s="82">
        <v>15689</v>
      </c>
      <c r="G12" s="82">
        <v>15676</v>
      </c>
      <c r="H12" s="82">
        <f>15679+7</f>
        <v>15686</v>
      </c>
      <c r="I12" s="82">
        <v>15647</v>
      </c>
      <c r="J12" s="82">
        <v>15654</v>
      </c>
      <c r="K12" s="82">
        <v>15619</v>
      </c>
      <c r="L12" s="82">
        <v>15583</v>
      </c>
      <c r="M12" s="82">
        <v>15563</v>
      </c>
      <c r="N12" s="82">
        <v>15546</v>
      </c>
      <c r="O12" s="82">
        <v>15547</v>
      </c>
      <c r="P12" s="82">
        <f t="shared" si="0"/>
        <v>15634.333333333334</v>
      </c>
    </row>
    <row r="13" spans="1:16" ht="12.75">
      <c r="A13" s="8">
        <v>94</v>
      </c>
      <c r="B13" s="15" t="s">
        <v>18</v>
      </c>
      <c r="C13" s="84">
        <v>777</v>
      </c>
      <c r="D13" s="84">
        <v>779</v>
      </c>
      <c r="E13" s="84">
        <v>781</v>
      </c>
      <c r="F13" s="84">
        <v>782</v>
      </c>
      <c r="G13" s="84">
        <v>785</v>
      </c>
      <c r="H13" s="84">
        <v>786</v>
      </c>
      <c r="I13" s="84">
        <v>785</v>
      </c>
      <c r="J13" s="84">
        <v>786</v>
      </c>
      <c r="K13" s="84">
        <v>786</v>
      </c>
      <c r="L13" s="84">
        <v>784</v>
      </c>
      <c r="M13" s="84">
        <v>755</v>
      </c>
      <c r="N13" s="84">
        <v>749</v>
      </c>
      <c r="O13" s="84">
        <v>749</v>
      </c>
      <c r="P13" s="84">
        <f t="shared" si="0"/>
        <v>775.5833333333334</v>
      </c>
    </row>
    <row r="14" spans="1:16" ht="12.75" customHeight="1">
      <c r="A14" s="145" t="s">
        <v>19</v>
      </c>
      <c r="B14" s="146"/>
      <c r="C14" s="89">
        <f aca="true" t="shared" si="2" ref="C14:O14">SUM(C11:C13)</f>
        <v>41062</v>
      </c>
      <c r="D14" s="89">
        <f t="shared" si="2"/>
        <v>40957</v>
      </c>
      <c r="E14" s="89">
        <f t="shared" si="2"/>
        <v>40832</v>
      </c>
      <c r="F14" s="89">
        <f t="shared" si="2"/>
        <v>40770</v>
      </c>
      <c r="G14" s="89">
        <f t="shared" si="2"/>
        <v>40688</v>
      </c>
      <c r="H14" s="89">
        <f t="shared" si="2"/>
        <v>40625</v>
      </c>
      <c r="I14" s="89">
        <f t="shared" si="2"/>
        <v>40508</v>
      </c>
      <c r="J14" s="89">
        <f t="shared" si="2"/>
        <v>40495</v>
      </c>
      <c r="K14" s="89">
        <f t="shared" si="2"/>
        <v>40389</v>
      </c>
      <c r="L14" s="89">
        <f t="shared" si="2"/>
        <v>40310</v>
      </c>
      <c r="M14" s="89">
        <f t="shared" si="2"/>
        <v>40199</v>
      </c>
      <c r="N14" s="89">
        <f t="shared" si="2"/>
        <v>40135</v>
      </c>
      <c r="O14" s="89">
        <f t="shared" si="2"/>
        <v>40063</v>
      </c>
      <c r="P14" s="96">
        <f t="shared" si="0"/>
        <v>40497.583333333336</v>
      </c>
    </row>
    <row r="15" spans="1:16" ht="12.75" customHeight="1">
      <c r="A15" s="150" t="s">
        <v>20</v>
      </c>
      <c r="B15" s="151"/>
      <c r="C15" s="97">
        <f aca="true" t="shared" si="3" ref="C15:O15">+C14+C10</f>
        <v>2020344</v>
      </c>
      <c r="D15" s="97">
        <f t="shared" si="3"/>
        <v>2016176</v>
      </c>
      <c r="E15" s="97">
        <f t="shared" si="3"/>
        <v>2005479</v>
      </c>
      <c r="F15" s="97">
        <f t="shared" si="3"/>
        <v>2003734</v>
      </c>
      <c r="G15" s="97">
        <f t="shared" si="3"/>
        <v>2001776</v>
      </c>
      <c r="H15" s="97">
        <f t="shared" si="3"/>
        <v>2002985</v>
      </c>
      <c r="I15" s="97">
        <f t="shared" si="3"/>
        <v>1996972</v>
      </c>
      <c r="J15" s="97">
        <f t="shared" si="3"/>
        <v>1991107</v>
      </c>
      <c r="K15" s="97">
        <f t="shared" si="3"/>
        <v>1985776</v>
      </c>
      <c r="L15" s="97">
        <f t="shared" si="3"/>
        <v>1982167</v>
      </c>
      <c r="M15" s="97">
        <f t="shared" si="3"/>
        <v>1977927</v>
      </c>
      <c r="N15" s="97">
        <f t="shared" si="3"/>
        <v>1975378</v>
      </c>
      <c r="O15" s="97">
        <f t="shared" si="3"/>
        <v>1971662</v>
      </c>
      <c r="P15" s="98">
        <f t="shared" si="0"/>
        <v>1992594.9166666667</v>
      </c>
    </row>
    <row r="16" spans="1:16" ht="12.75" customHeight="1">
      <c r="A16" s="152" t="s">
        <v>199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4"/>
    </row>
    <row r="17" spans="1:16" ht="12.7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</row>
    <row r="18" spans="1:16" ht="12.7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</row>
    <row r="21" spans="1:16" ht="12.75">
      <c r="A21" s="133" t="s">
        <v>22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</row>
    <row r="22" spans="1:16" ht="12.75">
      <c r="A22" s="138" t="s">
        <v>230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</row>
    <row r="23" spans="1:16" ht="12.75">
      <c r="A23" s="43" t="s">
        <v>0</v>
      </c>
      <c r="B23" s="44" t="s">
        <v>1</v>
      </c>
      <c r="C23" s="47" t="str">
        <f>+C3</f>
        <v>Dic/19</v>
      </c>
      <c r="D23" s="44" t="s">
        <v>2</v>
      </c>
      <c r="E23" s="44" t="s">
        <v>3</v>
      </c>
      <c r="F23" s="44" t="s">
        <v>4</v>
      </c>
      <c r="G23" s="4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4" t="s">
        <v>12</v>
      </c>
      <c r="O23" s="44" t="s">
        <v>13</v>
      </c>
      <c r="P23" s="48" t="s">
        <v>14</v>
      </c>
    </row>
    <row r="24" spans="1:16" ht="12.75">
      <c r="A24" s="12">
        <v>67</v>
      </c>
      <c r="B24" s="13" t="s">
        <v>15</v>
      </c>
      <c r="C24" s="80">
        <v>246705</v>
      </c>
      <c r="D24" s="80">
        <v>245004</v>
      </c>
      <c r="E24" s="80">
        <v>244510</v>
      </c>
      <c r="F24" s="80">
        <v>243632</v>
      </c>
      <c r="G24" s="80">
        <v>243014</v>
      </c>
      <c r="H24" s="80">
        <v>242822</v>
      </c>
      <c r="I24" s="80">
        <v>242700</v>
      </c>
      <c r="J24" s="80">
        <v>242807</v>
      </c>
      <c r="K24" s="80">
        <v>242890</v>
      </c>
      <c r="L24" s="80">
        <v>242632</v>
      </c>
      <c r="M24" s="80">
        <v>242320</v>
      </c>
      <c r="N24" s="80">
        <v>242324</v>
      </c>
      <c r="O24" s="80">
        <v>242189</v>
      </c>
      <c r="P24" s="80">
        <f>AVERAGE(D24:O24)</f>
        <v>243070.33333333334</v>
      </c>
    </row>
    <row r="25" spans="1:16" ht="12.75">
      <c r="A25" s="6">
        <v>78</v>
      </c>
      <c r="B25" s="14" t="s">
        <v>159</v>
      </c>
      <c r="C25" s="82">
        <v>293034</v>
      </c>
      <c r="D25" s="82">
        <v>292931</v>
      </c>
      <c r="E25" s="82">
        <v>290542</v>
      </c>
      <c r="F25" s="82">
        <v>288910</v>
      </c>
      <c r="G25" s="82">
        <v>287273</v>
      </c>
      <c r="H25" s="82">
        <f>286391-6</f>
        <v>286385</v>
      </c>
      <c r="I25" s="82">
        <v>285040</v>
      </c>
      <c r="J25" s="82">
        <v>283600</v>
      </c>
      <c r="K25" s="82">
        <v>282100</v>
      </c>
      <c r="L25" s="82">
        <v>280596</v>
      </c>
      <c r="M25" s="82">
        <v>279563</v>
      </c>
      <c r="N25" s="82">
        <v>278794</v>
      </c>
      <c r="O25" s="82">
        <v>277567</v>
      </c>
      <c r="P25" s="82">
        <f aca="true" t="shared" si="4" ref="P25:P35">AVERAGE(D25:O25)</f>
        <v>284441.75</v>
      </c>
    </row>
    <row r="26" spans="1:16" ht="12.75">
      <c r="A26" s="6">
        <v>80</v>
      </c>
      <c r="B26" s="14" t="s">
        <v>16</v>
      </c>
      <c r="C26" s="82">
        <v>72478</v>
      </c>
      <c r="D26" s="82">
        <v>72757</v>
      </c>
      <c r="E26" s="82">
        <v>72901</v>
      </c>
      <c r="F26" s="82">
        <v>73194</v>
      </c>
      <c r="G26" s="82">
        <v>73372</v>
      </c>
      <c r="H26" s="82">
        <v>73827</v>
      </c>
      <c r="I26" s="82">
        <v>73777</v>
      </c>
      <c r="J26" s="82">
        <v>73748</v>
      </c>
      <c r="K26" s="82">
        <v>73707</v>
      </c>
      <c r="L26" s="82">
        <v>73713</v>
      </c>
      <c r="M26" s="82">
        <v>73732</v>
      </c>
      <c r="N26" s="82">
        <v>73706</v>
      </c>
      <c r="O26" s="82">
        <v>73639</v>
      </c>
      <c r="P26" s="82">
        <f t="shared" si="4"/>
        <v>73506.08333333333</v>
      </c>
    </row>
    <row r="27" spans="1:16" ht="12.75">
      <c r="A27" s="6">
        <v>81</v>
      </c>
      <c r="B27" s="62" t="s">
        <v>216</v>
      </c>
      <c r="C27" s="82">
        <v>147177</v>
      </c>
      <c r="D27" s="82">
        <v>143152</v>
      </c>
      <c r="E27" s="82">
        <v>141050</v>
      </c>
      <c r="F27" s="82">
        <v>139316</v>
      </c>
      <c r="G27" s="82">
        <v>137723</v>
      </c>
      <c r="H27" s="82">
        <f>136539+37</f>
        <v>136576</v>
      </c>
      <c r="I27" s="82">
        <v>135725</v>
      </c>
      <c r="J27" s="82">
        <v>134978</v>
      </c>
      <c r="K27" s="82">
        <v>133999</v>
      </c>
      <c r="L27" s="82">
        <v>132872</v>
      </c>
      <c r="M27" s="82">
        <v>131834</v>
      </c>
      <c r="N27" s="82">
        <v>131117</v>
      </c>
      <c r="O27" s="82">
        <v>130066</v>
      </c>
      <c r="P27" s="82">
        <f t="shared" si="4"/>
        <v>135700.66666666666</v>
      </c>
    </row>
    <row r="28" spans="1:16" ht="12.75">
      <c r="A28" s="6">
        <v>99</v>
      </c>
      <c r="B28" s="14" t="s">
        <v>200</v>
      </c>
      <c r="C28" s="82">
        <v>321043</v>
      </c>
      <c r="D28" s="82">
        <v>321331</v>
      </c>
      <c r="E28" s="82">
        <v>321477</v>
      </c>
      <c r="F28" s="82">
        <v>321479</v>
      </c>
      <c r="G28" s="82">
        <v>321471</v>
      </c>
      <c r="H28" s="82">
        <f>322846-2</f>
        <v>322844</v>
      </c>
      <c r="I28" s="82">
        <v>321688</v>
      </c>
      <c r="J28" s="82">
        <v>321252</v>
      </c>
      <c r="K28" s="82">
        <v>320834</v>
      </c>
      <c r="L28" s="82">
        <v>320879</v>
      </c>
      <c r="M28" s="82">
        <v>320880</v>
      </c>
      <c r="N28" s="82">
        <v>320926</v>
      </c>
      <c r="O28" s="82">
        <v>321317</v>
      </c>
      <c r="P28" s="82">
        <f t="shared" si="4"/>
        <v>321364.8333333333</v>
      </c>
    </row>
    <row r="29" spans="1:16" ht="12.75">
      <c r="A29" s="8">
        <v>107</v>
      </c>
      <c r="B29" s="15" t="s">
        <v>201</v>
      </c>
      <c r="C29" s="84">
        <v>285793</v>
      </c>
      <c r="D29" s="84">
        <v>285231</v>
      </c>
      <c r="E29" s="84">
        <v>284201</v>
      </c>
      <c r="F29" s="84">
        <v>283440</v>
      </c>
      <c r="G29" s="84">
        <v>282904</v>
      </c>
      <c r="H29" s="84">
        <v>282816</v>
      </c>
      <c r="I29" s="84">
        <v>282308</v>
      </c>
      <c r="J29" s="84">
        <v>281890</v>
      </c>
      <c r="K29" s="84">
        <v>281112</v>
      </c>
      <c r="L29" s="84">
        <v>281129</v>
      </c>
      <c r="M29" s="84">
        <v>280922</v>
      </c>
      <c r="N29" s="84">
        <v>280750</v>
      </c>
      <c r="O29" s="84">
        <v>279470</v>
      </c>
      <c r="P29" s="84">
        <f t="shared" si="4"/>
        <v>282181.0833333333</v>
      </c>
    </row>
    <row r="30" spans="1:16" ht="12.75">
      <c r="A30" s="143" t="s">
        <v>17</v>
      </c>
      <c r="B30" s="144"/>
      <c r="C30" s="86">
        <f aca="true" t="shared" si="5" ref="C30:O30">SUM(C24:C29)</f>
        <v>1366230</v>
      </c>
      <c r="D30" s="86">
        <f t="shared" si="5"/>
        <v>1360406</v>
      </c>
      <c r="E30" s="86">
        <f t="shared" si="5"/>
        <v>1354681</v>
      </c>
      <c r="F30" s="86">
        <f t="shared" si="5"/>
        <v>1349971</v>
      </c>
      <c r="G30" s="86">
        <f t="shared" si="5"/>
        <v>1345757</v>
      </c>
      <c r="H30" s="86">
        <f t="shared" si="5"/>
        <v>1345270</v>
      </c>
      <c r="I30" s="86">
        <f t="shared" si="5"/>
        <v>1341238</v>
      </c>
      <c r="J30" s="86">
        <f t="shared" si="5"/>
        <v>1338275</v>
      </c>
      <c r="K30" s="86">
        <f t="shared" si="5"/>
        <v>1334642</v>
      </c>
      <c r="L30" s="86">
        <f t="shared" si="5"/>
        <v>1331821</v>
      </c>
      <c r="M30" s="86">
        <f t="shared" si="5"/>
        <v>1329251</v>
      </c>
      <c r="N30" s="86">
        <f t="shared" si="5"/>
        <v>1327617</v>
      </c>
      <c r="O30" s="86">
        <f t="shared" si="5"/>
        <v>1324248</v>
      </c>
      <c r="P30" s="95">
        <f t="shared" si="4"/>
        <v>1340264.75</v>
      </c>
    </row>
    <row r="31" spans="1:16" ht="12.75">
      <c r="A31" s="6">
        <v>63</v>
      </c>
      <c r="B31" s="14" t="s">
        <v>232</v>
      </c>
      <c r="C31" s="82">
        <v>31718</v>
      </c>
      <c r="D31" s="82">
        <v>31247</v>
      </c>
      <c r="E31" s="82">
        <v>31135</v>
      </c>
      <c r="F31" s="82">
        <v>31102</v>
      </c>
      <c r="G31" s="82">
        <v>31055</v>
      </c>
      <c r="H31" s="82">
        <v>31121</v>
      </c>
      <c r="I31" s="82">
        <v>31045</v>
      </c>
      <c r="J31" s="82">
        <v>31023</v>
      </c>
      <c r="K31" s="82">
        <v>30906</v>
      </c>
      <c r="L31" s="82">
        <v>30864</v>
      </c>
      <c r="M31" s="82">
        <v>30799</v>
      </c>
      <c r="N31" s="82">
        <v>30739</v>
      </c>
      <c r="O31" s="82">
        <v>30656</v>
      </c>
      <c r="P31" s="82">
        <f t="shared" si="4"/>
        <v>30974.333333333332</v>
      </c>
    </row>
    <row r="32" spans="1:16" ht="12.75">
      <c r="A32" s="6">
        <v>76</v>
      </c>
      <c r="B32" s="14" t="s">
        <v>202</v>
      </c>
      <c r="C32" s="82">
        <v>11687</v>
      </c>
      <c r="D32" s="82">
        <v>11720</v>
      </c>
      <c r="E32" s="82">
        <v>11551</v>
      </c>
      <c r="F32" s="82">
        <v>11559</v>
      </c>
      <c r="G32" s="82">
        <v>11570</v>
      </c>
      <c r="H32" s="82">
        <f>11562-8</f>
        <v>11554</v>
      </c>
      <c r="I32" s="82">
        <v>11547</v>
      </c>
      <c r="J32" s="82">
        <v>11550</v>
      </c>
      <c r="K32" s="82">
        <v>11527</v>
      </c>
      <c r="L32" s="82">
        <v>11535</v>
      </c>
      <c r="M32" s="82">
        <v>11540</v>
      </c>
      <c r="N32" s="82">
        <v>11517</v>
      </c>
      <c r="O32" s="82">
        <v>11528</v>
      </c>
      <c r="P32" s="82">
        <f t="shared" si="4"/>
        <v>11558.166666666666</v>
      </c>
    </row>
    <row r="33" spans="1:16" ht="12.75">
      <c r="A33" s="8">
        <v>94</v>
      </c>
      <c r="B33" s="15" t="s">
        <v>18</v>
      </c>
      <c r="C33" s="84">
        <v>1147</v>
      </c>
      <c r="D33" s="84">
        <v>1147</v>
      </c>
      <c r="E33" s="84">
        <v>1148</v>
      </c>
      <c r="F33" s="84">
        <v>1152</v>
      </c>
      <c r="G33" s="84">
        <v>1169</v>
      </c>
      <c r="H33" s="84">
        <v>1171</v>
      </c>
      <c r="I33" s="84">
        <v>1173</v>
      </c>
      <c r="J33" s="84">
        <v>1174</v>
      </c>
      <c r="K33" s="84">
        <v>1181</v>
      </c>
      <c r="L33" s="84">
        <v>1179</v>
      </c>
      <c r="M33" s="84">
        <v>1149</v>
      </c>
      <c r="N33" s="84">
        <v>1140</v>
      </c>
      <c r="O33" s="84">
        <v>1132</v>
      </c>
      <c r="P33" s="84">
        <f t="shared" si="4"/>
        <v>1159.5833333333333</v>
      </c>
    </row>
    <row r="34" spans="1:16" ht="12.75">
      <c r="A34" s="145" t="s">
        <v>19</v>
      </c>
      <c r="B34" s="146"/>
      <c r="C34" s="89">
        <f aca="true" t="shared" si="6" ref="C34:O34">SUM(C31:C33)</f>
        <v>44552</v>
      </c>
      <c r="D34" s="89">
        <f t="shared" si="6"/>
        <v>44114</v>
      </c>
      <c r="E34" s="89">
        <f t="shared" si="6"/>
        <v>43834</v>
      </c>
      <c r="F34" s="89">
        <f t="shared" si="6"/>
        <v>43813</v>
      </c>
      <c r="G34" s="89">
        <f t="shared" si="6"/>
        <v>43794</v>
      </c>
      <c r="H34" s="89">
        <f t="shared" si="6"/>
        <v>43846</v>
      </c>
      <c r="I34" s="89">
        <f t="shared" si="6"/>
        <v>43765</v>
      </c>
      <c r="J34" s="89">
        <f t="shared" si="6"/>
        <v>43747</v>
      </c>
      <c r="K34" s="89">
        <f t="shared" si="6"/>
        <v>43614</v>
      </c>
      <c r="L34" s="89">
        <f t="shared" si="6"/>
        <v>43578</v>
      </c>
      <c r="M34" s="89">
        <f t="shared" si="6"/>
        <v>43488</v>
      </c>
      <c r="N34" s="89">
        <f t="shared" si="6"/>
        <v>43396</v>
      </c>
      <c r="O34" s="89">
        <f t="shared" si="6"/>
        <v>43316</v>
      </c>
      <c r="P34" s="96">
        <f t="shared" si="4"/>
        <v>43692.083333333336</v>
      </c>
    </row>
    <row r="35" spans="1:16" ht="12.75">
      <c r="A35" s="150" t="s">
        <v>20</v>
      </c>
      <c r="B35" s="151"/>
      <c r="C35" s="97">
        <f aca="true" t="shared" si="7" ref="C35:O35">+C34+C30</f>
        <v>1410782</v>
      </c>
      <c r="D35" s="97">
        <f t="shared" si="7"/>
        <v>1404520</v>
      </c>
      <c r="E35" s="97">
        <f t="shared" si="7"/>
        <v>1398515</v>
      </c>
      <c r="F35" s="97">
        <f t="shared" si="7"/>
        <v>1393784</v>
      </c>
      <c r="G35" s="97">
        <f t="shared" si="7"/>
        <v>1389551</v>
      </c>
      <c r="H35" s="97">
        <f t="shared" si="7"/>
        <v>1389116</v>
      </c>
      <c r="I35" s="97">
        <f t="shared" si="7"/>
        <v>1385003</v>
      </c>
      <c r="J35" s="97">
        <f t="shared" si="7"/>
        <v>1382022</v>
      </c>
      <c r="K35" s="97">
        <f t="shared" si="7"/>
        <v>1378256</v>
      </c>
      <c r="L35" s="97">
        <f t="shared" si="7"/>
        <v>1375399</v>
      </c>
      <c r="M35" s="97">
        <f t="shared" si="7"/>
        <v>1372739</v>
      </c>
      <c r="N35" s="97">
        <f t="shared" si="7"/>
        <v>1371013</v>
      </c>
      <c r="O35" s="97">
        <f t="shared" si="7"/>
        <v>1367564</v>
      </c>
      <c r="P35" s="98">
        <f t="shared" si="4"/>
        <v>1383956.8333333333</v>
      </c>
    </row>
    <row r="36" spans="1:16" ht="12.75">
      <c r="A36" s="152" t="s">
        <v>199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</row>
    <row r="37" spans="1:16" ht="12.75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9"/>
    </row>
    <row r="38" spans="1:16" ht="12.75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41" spans="1:16" ht="12.75">
      <c r="A41" s="133" t="s">
        <v>23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</row>
    <row r="42" spans="1:16" ht="12.75">
      <c r="A42" s="138" t="s">
        <v>231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</row>
    <row r="43" spans="1:16" ht="12.75">
      <c r="A43" s="43" t="s">
        <v>0</v>
      </c>
      <c r="B43" s="44" t="s">
        <v>1</v>
      </c>
      <c r="C43" s="47" t="str">
        <f>+C23</f>
        <v>Dic/19</v>
      </c>
      <c r="D43" s="44" t="s">
        <v>2</v>
      </c>
      <c r="E43" s="44" t="s">
        <v>3</v>
      </c>
      <c r="F43" s="44" t="s">
        <v>4</v>
      </c>
      <c r="G43" s="44" t="s">
        <v>5</v>
      </c>
      <c r="H43" s="44" t="s">
        <v>6</v>
      </c>
      <c r="I43" s="44" t="s">
        <v>7</v>
      </c>
      <c r="J43" s="44" t="s">
        <v>8</v>
      </c>
      <c r="K43" s="44" t="s">
        <v>9</v>
      </c>
      <c r="L43" s="44" t="s">
        <v>10</v>
      </c>
      <c r="M43" s="44" t="s">
        <v>11</v>
      </c>
      <c r="N43" s="44" t="s">
        <v>12</v>
      </c>
      <c r="O43" s="44" t="s">
        <v>13</v>
      </c>
      <c r="P43" s="48" t="s">
        <v>14</v>
      </c>
    </row>
    <row r="44" spans="1:16" ht="12.75">
      <c r="A44" s="12">
        <v>67</v>
      </c>
      <c r="B44" s="13" t="s">
        <v>15</v>
      </c>
      <c r="C44" s="80">
        <f aca="true" t="shared" si="8" ref="C44:O44">+C24+C4</f>
        <v>654984</v>
      </c>
      <c r="D44" s="80">
        <f t="shared" si="8"/>
        <v>652456</v>
      </c>
      <c r="E44" s="80">
        <f t="shared" si="8"/>
        <v>651872</v>
      </c>
      <c r="F44" s="80">
        <f t="shared" si="8"/>
        <v>650981</v>
      </c>
      <c r="G44" s="80">
        <f t="shared" si="8"/>
        <v>650190</v>
      </c>
      <c r="H44" s="80">
        <f t="shared" si="8"/>
        <v>650518</v>
      </c>
      <c r="I44" s="80">
        <f t="shared" si="8"/>
        <v>649627</v>
      </c>
      <c r="J44" s="80">
        <f t="shared" si="8"/>
        <v>649100</v>
      </c>
      <c r="K44" s="80">
        <f t="shared" si="8"/>
        <v>648348</v>
      </c>
      <c r="L44" s="80">
        <f t="shared" si="8"/>
        <v>647540</v>
      </c>
      <c r="M44" s="80">
        <f t="shared" si="8"/>
        <v>646220</v>
      </c>
      <c r="N44" s="80">
        <f t="shared" si="8"/>
        <v>645830</v>
      </c>
      <c r="O44" s="80">
        <f t="shared" si="8"/>
        <v>645468</v>
      </c>
      <c r="P44" s="80">
        <f>AVERAGE(D44:O44)</f>
        <v>649012.5</v>
      </c>
    </row>
    <row r="45" spans="1:16" ht="12.75">
      <c r="A45" s="6">
        <v>78</v>
      </c>
      <c r="B45" s="14" t="s">
        <v>159</v>
      </c>
      <c r="C45" s="82">
        <f aca="true" t="shared" si="9" ref="C45:O45">+C25+C5</f>
        <v>727118</v>
      </c>
      <c r="D45" s="82">
        <f t="shared" si="9"/>
        <v>727789</v>
      </c>
      <c r="E45" s="82">
        <f t="shared" si="9"/>
        <v>722385</v>
      </c>
      <c r="F45" s="82">
        <f t="shared" si="9"/>
        <v>719738</v>
      </c>
      <c r="G45" s="82">
        <f t="shared" si="9"/>
        <v>717253</v>
      </c>
      <c r="H45" s="82">
        <f t="shared" si="9"/>
        <v>716188</v>
      </c>
      <c r="I45" s="82">
        <f t="shared" si="9"/>
        <v>712306</v>
      </c>
      <c r="J45" s="82">
        <f t="shared" si="9"/>
        <v>707514</v>
      </c>
      <c r="K45" s="82">
        <f t="shared" si="9"/>
        <v>703642</v>
      </c>
      <c r="L45" s="82">
        <f t="shared" si="9"/>
        <v>699711</v>
      </c>
      <c r="M45" s="82">
        <f t="shared" si="9"/>
        <v>696496</v>
      </c>
      <c r="N45" s="82">
        <f t="shared" si="9"/>
        <v>694204</v>
      </c>
      <c r="O45" s="82">
        <f t="shared" si="9"/>
        <v>691634</v>
      </c>
      <c r="P45" s="82">
        <f aca="true" t="shared" si="10" ref="P45:P55">AVERAGE(D45:O45)</f>
        <v>709071.6666666666</v>
      </c>
    </row>
    <row r="46" spans="1:16" ht="12.75">
      <c r="A46" s="6">
        <v>80</v>
      </c>
      <c r="B46" s="14" t="s">
        <v>16</v>
      </c>
      <c r="C46" s="82">
        <f aca="true" t="shared" si="11" ref="C46:O46">+C26+C6</f>
        <v>153085</v>
      </c>
      <c r="D46" s="82">
        <f t="shared" si="11"/>
        <v>153505</v>
      </c>
      <c r="E46" s="82">
        <f t="shared" si="11"/>
        <v>153700</v>
      </c>
      <c r="F46" s="82">
        <f t="shared" si="11"/>
        <v>154172</v>
      </c>
      <c r="G46" s="82">
        <f t="shared" si="11"/>
        <v>154609</v>
      </c>
      <c r="H46" s="82">
        <f t="shared" si="11"/>
        <v>155447</v>
      </c>
      <c r="I46" s="82">
        <f t="shared" si="11"/>
        <v>155497</v>
      </c>
      <c r="J46" s="82">
        <f t="shared" si="11"/>
        <v>155655</v>
      </c>
      <c r="K46" s="82">
        <f t="shared" si="11"/>
        <v>155801</v>
      </c>
      <c r="L46" s="82">
        <f t="shared" si="11"/>
        <v>155991</v>
      </c>
      <c r="M46" s="82">
        <f t="shared" si="11"/>
        <v>156171</v>
      </c>
      <c r="N46" s="82">
        <f t="shared" si="11"/>
        <v>156330</v>
      </c>
      <c r="O46" s="82">
        <f t="shared" si="11"/>
        <v>156572</v>
      </c>
      <c r="P46" s="82">
        <f t="shared" si="10"/>
        <v>155287.5</v>
      </c>
    </row>
    <row r="47" spans="1:16" ht="12.75">
      <c r="A47" s="6">
        <v>81</v>
      </c>
      <c r="B47" s="62" t="s">
        <v>216</v>
      </c>
      <c r="C47" s="82">
        <f aca="true" t="shared" si="12" ref="C47:O47">+C27+C7</f>
        <v>379821</v>
      </c>
      <c r="D47" s="82">
        <f t="shared" si="12"/>
        <v>370414</v>
      </c>
      <c r="E47" s="82">
        <f t="shared" si="12"/>
        <v>361997</v>
      </c>
      <c r="F47" s="82">
        <f t="shared" si="12"/>
        <v>358822</v>
      </c>
      <c r="G47" s="82">
        <f t="shared" si="12"/>
        <v>356059</v>
      </c>
      <c r="H47" s="82">
        <f t="shared" si="12"/>
        <v>353435</v>
      </c>
      <c r="I47" s="82">
        <f t="shared" si="12"/>
        <v>351137</v>
      </c>
      <c r="J47" s="82">
        <f t="shared" si="12"/>
        <v>348707</v>
      </c>
      <c r="K47" s="82">
        <f t="shared" si="12"/>
        <v>345953</v>
      </c>
      <c r="L47" s="82">
        <f t="shared" si="12"/>
        <v>343131</v>
      </c>
      <c r="M47" s="82">
        <f t="shared" si="12"/>
        <v>340274</v>
      </c>
      <c r="N47" s="82">
        <f t="shared" si="12"/>
        <v>338116</v>
      </c>
      <c r="O47" s="82">
        <f t="shared" si="12"/>
        <v>335597</v>
      </c>
      <c r="P47" s="82">
        <f t="shared" si="10"/>
        <v>350303.5</v>
      </c>
    </row>
    <row r="48" spans="1:16" ht="12.75">
      <c r="A48" s="6">
        <v>99</v>
      </c>
      <c r="B48" s="14" t="s">
        <v>200</v>
      </c>
      <c r="C48" s="82">
        <f aca="true" t="shared" si="13" ref="C48:O48">+C28+C8</f>
        <v>709659</v>
      </c>
      <c r="D48" s="82">
        <f t="shared" si="13"/>
        <v>710754</v>
      </c>
      <c r="E48" s="82">
        <f t="shared" si="13"/>
        <v>710838</v>
      </c>
      <c r="F48" s="82">
        <f t="shared" si="13"/>
        <v>711656</v>
      </c>
      <c r="G48" s="82">
        <f t="shared" si="13"/>
        <v>712188</v>
      </c>
      <c r="H48" s="82">
        <f t="shared" si="13"/>
        <v>715021</v>
      </c>
      <c r="I48" s="82">
        <f t="shared" si="13"/>
        <v>713645</v>
      </c>
      <c r="J48" s="82">
        <f t="shared" si="13"/>
        <v>713465</v>
      </c>
      <c r="K48" s="82">
        <f t="shared" si="13"/>
        <v>713901</v>
      </c>
      <c r="L48" s="82">
        <f t="shared" si="13"/>
        <v>715009</v>
      </c>
      <c r="M48" s="82">
        <f t="shared" si="13"/>
        <v>715869</v>
      </c>
      <c r="N48" s="82">
        <f t="shared" si="13"/>
        <v>716561</v>
      </c>
      <c r="O48" s="82">
        <f t="shared" si="13"/>
        <v>718932</v>
      </c>
      <c r="P48" s="82">
        <f t="shared" si="10"/>
        <v>713986.5833333334</v>
      </c>
    </row>
    <row r="49" spans="1:16" ht="12.75">
      <c r="A49" s="8">
        <v>107</v>
      </c>
      <c r="B49" s="15" t="s">
        <v>201</v>
      </c>
      <c r="C49" s="84">
        <f aca="true" t="shared" si="14" ref="C49:O49">+C29+C9</f>
        <v>720845</v>
      </c>
      <c r="D49" s="84">
        <f t="shared" si="14"/>
        <v>720707</v>
      </c>
      <c r="E49" s="84">
        <f t="shared" si="14"/>
        <v>718536</v>
      </c>
      <c r="F49" s="84">
        <f t="shared" si="14"/>
        <v>717566</v>
      </c>
      <c r="G49" s="84">
        <f t="shared" si="14"/>
        <v>716546</v>
      </c>
      <c r="H49" s="84">
        <f t="shared" si="14"/>
        <v>717021</v>
      </c>
      <c r="I49" s="84">
        <f t="shared" si="14"/>
        <v>715490</v>
      </c>
      <c r="J49" s="84">
        <f t="shared" si="14"/>
        <v>714446</v>
      </c>
      <c r="K49" s="84">
        <f t="shared" si="14"/>
        <v>712384</v>
      </c>
      <c r="L49" s="84">
        <f t="shared" si="14"/>
        <v>712296</v>
      </c>
      <c r="M49" s="84">
        <f t="shared" si="14"/>
        <v>711949</v>
      </c>
      <c r="N49" s="84">
        <f t="shared" si="14"/>
        <v>711819</v>
      </c>
      <c r="O49" s="84">
        <f t="shared" si="14"/>
        <v>707644</v>
      </c>
      <c r="P49" s="84">
        <f t="shared" si="10"/>
        <v>714700.3333333334</v>
      </c>
    </row>
    <row r="50" spans="1:16" ht="12.75">
      <c r="A50" s="143" t="s">
        <v>17</v>
      </c>
      <c r="B50" s="144"/>
      <c r="C50" s="86">
        <f aca="true" t="shared" si="15" ref="C50:O50">SUM(C44:C49)</f>
        <v>3345512</v>
      </c>
      <c r="D50" s="86">
        <f t="shared" si="15"/>
        <v>3335625</v>
      </c>
      <c r="E50" s="86">
        <f t="shared" si="15"/>
        <v>3319328</v>
      </c>
      <c r="F50" s="86">
        <f t="shared" si="15"/>
        <v>3312935</v>
      </c>
      <c r="G50" s="86">
        <f t="shared" si="15"/>
        <v>3306845</v>
      </c>
      <c r="H50" s="86">
        <f t="shared" si="15"/>
        <v>3307630</v>
      </c>
      <c r="I50" s="86">
        <f t="shared" si="15"/>
        <v>3297702</v>
      </c>
      <c r="J50" s="86">
        <f t="shared" si="15"/>
        <v>3288887</v>
      </c>
      <c r="K50" s="86">
        <f t="shared" si="15"/>
        <v>3280029</v>
      </c>
      <c r="L50" s="86">
        <f t="shared" si="15"/>
        <v>3273678</v>
      </c>
      <c r="M50" s="86">
        <f t="shared" si="15"/>
        <v>3266979</v>
      </c>
      <c r="N50" s="86">
        <f t="shared" si="15"/>
        <v>3262860</v>
      </c>
      <c r="O50" s="86">
        <f t="shared" si="15"/>
        <v>3255847</v>
      </c>
      <c r="P50" s="95">
        <f t="shared" si="10"/>
        <v>3292362.0833333335</v>
      </c>
    </row>
    <row r="51" spans="1:16" ht="12.75">
      <c r="A51" s="6">
        <v>63</v>
      </c>
      <c r="B51" s="14" t="s">
        <v>232</v>
      </c>
      <c r="C51" s="82">
        <f aca="true" t="shared" si="16" ref="C51:O51">+C31+C11</f>
        <v>56252</v>
      </c>
      <c r="D51" s="82">
        <f t="shared" si="16"/>
        <v>55716</v>
      </c>
      <c r="E51" s="82">
        <f t="shared" si="16"/>
        <v>55493</v>
      </c>
      <c r="F51" s="82">
        <f t="shared" si="16"/>
        <v>55401</v>
      </c>
      <c r="G51" s="82">
        <f t="shared" si="16"/>
        <v>55282</v>
      </c>
      <c r="H51" s="82">
        <f t="shared" si="16"/>
        <v>55274</v>
      </c>
      <c r="I51" s="82">
        <f t="shared" si="16"/>
        <v>55121</v>
      </c>
      <c r="J51" s="82">
        <f t="shared" si="16"/>
        <v>55078</v>
      </c>
      <c r="K51" s="82">
        <f t="shared" si="16"/>
        <v>54890</v>
      </c>
      <c r="L51" s="82">
        <f t="shared" si="16"/>
        <v>54807</v>
      </c>
      <c r="M51" s="82">
        <f t="shared" si="16"/>
        <v>54680</v>
      </c>
      <c r="N51" s="82">
        <f t="shared" si="16"/>
        <v>54579</v>
      </c>
      <c r="O51" s="82">
        <f t="shared" si="16"/>
        <v>54423</v>
      </c>
      <c r="P51" s="82">
        <f t="shared" si="10"/>
        <v>55062</v>
      </c>
    </row>
    <row r="52" spans="1:16" ht="12.75">
      <c r="A52" s="6">
        <v>76</v>
      </c>
      <c r="B52" s="14" t="s">
        <v>202</v>
      </c>
      <c r="C52" s="82">
        <f aca="true" t="shared" si="17" ref="C52:O52">+C32+C12</f>
        <v>27438</v>
      </c>
      <c r="D52" s="82">
        <f t="shared" si="17"/>
        <v>27429</v>
      </c>
      <c r="E52" s="82">
        <f t="shared" si="17"/>
        <v>27244</v>
      </c>
      <c r="F52" s="82">
        <f t="shared" si="17"/>
        <v>27248</v>
      </c>
      <c r="G52" s="82">
        <f t="shared" si="17"/>
        <v>27246</v>
      </c>
      <c r="H52" s="82">
        <f t="shared" si="17"/>
        <v>27240</v>
      </c>
      <c r="I52" s="82">
        <f t="shared" si="17"/>
        <v>27194</v>
      </c>
      <c r="J52" s="82">
        <f t="shared" si="17"/>
        <v>27204</v>
      </c>
      <c r="K52" s="82">
        <f t="shared" si="17"/>
        <v>27146</v>
      </c>
      <c r="L52" s="82">
        <f t="shared" si="17"/>
        <v>27118</v>
      </c>
      <c r="M52" s="82">
        <f t="shared" si="17"/>
        <v>27103</v>
      </c>
      <c r="N52" s="82">
        <f t="shared" si="17"/>
        <v>27063</v>
      </c>
      <c r="O52" s="82">
        <f t="shared" si="17"/>
        <v>27075</v>
      </c>
      <c r="P52" s="82">
        <f t="shared" si="10"/>
        <v>27192.5</v>
      </c>
    </row>
    <row r="53" spans="1:16" ht="12.75">
      <c r="A53" s="8">
        <v>94</v>
      </c>
      <c r="B53" s="15" t="s">
        <v>18</v>
      </c>
      <c r="C53" s="84">
        <f aca="true" t="shared" si="18" ref="C53:O53">+C33+C13</f>
        <v>1924</v>
      </c>
      <c r="D53" s="84">
        <f t="shared" si="18"/>
        <v>1926</v>
      </c>
      <c r="E53" s="84">
        <f t="shared" si="18"/>
        <v>1929</v>
      </c>
      <c r="F53" s="84">
        <f t="shared" si="18"/>
        <v>1934</v>
      </c>
      <c r="G53" s="84">
        <f t="shared" si="18"/>
        <v>1954</v>
      </c>
      <c r="H53" s="84">
        <f t="shared" si="18"/>
        <v>1957</v>
      </c>
      <c r="I53" s="84">
        <f t="shared" si="18"/>
        <v>1958</v>
      </c>
      <c r="J53" s="84">
        <f t="shared" si="18"/>
        <v>1960</v>
      </c>
      <c r="K53" s="84">
        <f t="shared" si="18"/>
        <v>1967</v>
      </c>
      <c r="L53" s="84">
        <f t="shared" si="18"/>
        <v>1963</v>
      </c>
      <c r="M53" s="84">
        <f t="shared" si="18"/>
        <v>1904</v>
      </c>
      <c r="N53" s="84">
        <f t="shared" si="18"/>
        <v>1889</v>
      </c>
      <c r="O53" s="84">
        <f t="shared" si="18"/>
        <v>1881</v>
      </c>
      <c r="P53" s="84">
        <f t="shared" si="10"/>
        <v>1935.1666666666667</v>
      </c>
    </row>
    <row r="54" spans="1:16" ht="12.75">
      <c r="A54" s="145" t="s">
        <v>19</v>
      </c>
      <c r="B54" s="146"/>
      <c r="C54" s="89">
        <f aca="true" t="shared" si="19" ref="C54:O54">SUM(C51:C53)</f>
        <v>85614</v>
      </c>
      <c r="D54" s="89">
        <f t="shared" si="19"/>
        <v>85071</v>
      </c>
      <c r="E54" s="89">
        <f t="shared" si="19"/>
        <v>84666</v>
      </c>
      <c r="F54" s="89">
        <f t="shared" si="19"/>
        <v>84583</v>
      </c>
      <c r="G54" s="89">
        <f t="shared" si="19"/>
        <v>84482</v>
      </c>
      <c r="H54" s="89">
        <f t="shared" si="19"/>
        <v>84471</v>
      </c>
      <c r="I54" s="89">
        <f t="shared" si="19"/>
        <v>84273</v>
      </c>
      <c r="J54" s="89">
        <f t="shared" si="19"/>
        <v>84242</v>
      </c>
      <c r="K54" s="89">
        <f t="shared" si="19"/>
        <v>84003</v>
      </c>
      <c r="L54" s="89">
        <f t="shared" si="19"/>
        <v>83888</v>
      </c>
      <c r="M54" s="89">
        <f t="shared" si="19"/>
        <v>83687</v>
      </c>
      <c r="N54" s="89">
        <f t="shared" si="19"/>
        <v>83531</v>
      </c>
      <c r="O54" s="89">
        <f t="shared" si="19"/>
        <v>83379</v>
      </c>
      <c r="P54" s="96">
        <f t="shared" si="10"/>
        <v>84189.66666666667</v>
      </c>
    </row>
    <row r="55" spans="1:16" ht="12.75">
      <c r="A55" s="150" t="s">
        <v>20</v>
      </c>
      <c r="B55" s="151"/>
      <c r="C55" s="97">
        <f aca="true" t="shared" si="20" ref="C55:O55">+C54+C50</f>
        <v>3431126</v>
      </c>
      <c r="D55" s="97">
        <f t="shared" si="20"/>
        <v>3420696</v>
      </c>
      <c r="E55" s="97">
        <f t="shared" si="20"/>
        <v>3403994</v>
      </c>
      <c r="F55" s="97">
        <f t="shared" si="20"/>
        <v>3397518</v>
      </c>
      <c r="G55" s="97">
        <f t="shared" si="20"/>
        <v>3391327</v>
      </c>
      <c r="H55" s="97">
        <f t="shared" si="20"/>
        <v>3392101</v>
      </c>
      <c r="I55" s="97">
        <f t="shared" si="20"/>
        <v>3381975</v>
      </c>
      <c r="J55" s="97">
        <f t="shared" si="20"/>
        <v>3373129</v>
      </c>
      <c r="K55" s="97">
        <f t="shared" si="20"/>
        <v>3364032</v>
      </c>
      <c r="L55" s="97">
        <f t="shared" si="20"/>
        <v>3357566</v>
      </c>
      <c r="M55" s="97">
        <f t="shared" si="20"/>
        <v>3350666</v>
      </c>
      <c r="N55" s="97">
        <f t="shared" si="20"/>
        <v>3346391</v>
      </c>
      <c r="O55" s="97">
        <f t="shared" si="20"/>
        <v>3339226</v>
      </c>
      <c r="P55" s="98">
        <f t="shared" si="10"/>
        <v>3376551.75</v>
      </c>
    </row>
    <row r="56" spans="1:16" ht="12.75">
      <c r="A56" s="152" t="s">
        <v>199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4"/>
    </row>
    <row r="57" spans="1:16" ht="12.7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</row>
    <row r="58" spans="1:16" ht="12.7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</row>
    <row r="61" ht="12.75">
      <c r="B61" s="118" t="s">
        <v>158</v>
      </c>
    </row>
  </sheetData>
  <sheetProtection/>
  <mergeCells count="24">
    <mergeCell ref="A55:B55"/>
    <mergeCell ref="A56:P56"/>
    <mergeCell ref="A58:P58"/>
    <mergeCell ref="A35:B35"/>
    <mergeCell ref="A36:P36"/>
    <mergeCell ref="A38:P38"/>
    <mergeCell ref="A41:P41"/>
    <mergeCell ref="A42:P42"/>
    <mergeCell ref="A21:P21"/>
    <mergeCell ref="A18:P18"/>
    <mergeCell ref="A22:P22"/>
    <mergeCell ref="A30:B30"/>
    <mergeCell ref="A50:B50"/>
    <mergeCell ref="A54:B54"/>
    <mergeCell ref="A1:P1"/>
    <mergeCell ref="A2:P2"/>
    <mergeCell ref="A10:B10"/>
    <mergeCell ref="A14:B14"/>
    <mergeCell ref="A57:P57"/>
    <mergeCell ref="A37:P37"/>
    <mergeCell ref="A17:P17"/>
    <mergeCell ref="A34:B34"/>
    <mergeCell ref="A15:B15"/>
    <mergeCell ref="A16:P16"/>
  </mergeCells>
  <hyperlinks>
    <hyperlink ref="R1" location="Índice!A1" display="Volver"/>
    <hyperlink ref="B61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L1" sqref="L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0" width="14.28125" style="3" customWidth="1"/>
    <col min="11" max="16384" width="11.421875" style="3" customWidth="1"/>
  </cols>
  <sheetData>
    <row r="1" spans="1:12" ht="12.75">
      <c r="A1" s="133" t="s">
        <v>130</v>
      </c>
      <c r="B1" s="134"/>
      <c r="C1" s="134"/>
      <c r="D1" s="134"/>
      <c r="E1" s="134"/>
      <c r="F1" s="134"/>
      <c r="G1" s="134"/>
      <c r="H1" s="134"/>
      <c r="I1" s="134"/>
      <c r="J1" s="135"/>
      <c r="L1" s="118" t="s">
        <v>158</v>
      </c>
    </row>
    <row r="2" spans="1:10" ht="12.75">
      <c r="A2" s="173" t="s">
        <v>32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3.5" customHeight="1">
      <c r="A3" s="158" t="s">
        <v>214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10" ht="13.5" customHeight="1">
      <c r="A4" s="163" t="s">
        <v>0</v>
      </c>
      <c r="B4" s="166" t="s">
        <v>1</v>
      </c>
      <c r="C4" s="169" t="s">
        <v>24</v>
      </c>
      <c r="D4" s="170"/>
      <c r="E4" s="170"/>
      <c r="F4" s="171"/>
      <c r="G4" s="169" t="s">
        <v>25</v>
      </c>
      <c r="H4" s="170"/>
      <c r="I4" s="170"/>
      <c r="J4" s="172"/>
    </row>
    <row r="5" spans="1:10" ht="13.5" customHeight="1">
      <c r="A5" s="164"/>
      <c r="B5" s="167"/>
      <c r="C5" s="49" t="s">
        <v>13</v>
      </c>
      <c r="D5" s="49" t="s">
        <v>13</v>
      </c>
      <c r="E5" s="169" t="s">
        <v>26</v>
      </c>
      <c r="F5" s="171"/>
      <c r="G5" s="49" t="s">
        <v>13</v>
      </c>
      <c r="H5" s="49" t="s">
        <v>13</v>
      </c>
      <c r="I5" s="169" t="s">
        <v>26</v>
      </c>
      <c r="J5" s="172"/>
    </row>
    <row r="6" spans="1:10" ht="12.75">
      <c r="A6" s="165"/>
      <c r="B6" s="168"/>
      <c r="C6" s="52">
        <v>2019</v>
      </c>
      <c r="D6" s="45">
        <v>2020</v>
      </c>
      <c r="E6" s="44" t="s">
        <v>203</v>
      </c>
      <c r="F6" s="44" t="s">
        <v>204</v>
      </c>
      <c r="G6" s="52">
        <f>+C6</f>
        <v>2019</v>
      </c>
      <c r="H6" s="45">
        <f>+D6</f>
        <v>2020</v>
      </c>
      <c r="I6" s="44" t="s">
        <v>203</v>
      </c>
      <c r="J6" s="48" t="s">
        <v>204</v>
      </c>
    </row>
    <row r="7" spans="1:10" ht="12.75">
      <c r="A7" s="12">
        <v>67</v>
      </c>
      <c r="B7" s="13" t="s">
        <v>15</v>
      </c>
      <c r="C7" s="80">
        <f>+Cartera_vigente_mensual!C4</f>
        <v>408279</v>
      </c>
      <c r="D7" s="80">
        <f>+Cartera_vigente_mensual!O4</f>
        <v>403279</v>
      </c>
      <c r="E7" s="80">
        <f>+D7-C7</f>
        <v>-5000</v>
      </c>
      <c r="F7" s="5">
        <f>(+D7/C7)-1</f>
        <v>-0.012246527497128179</v>
      </c>
      <c r="G7" s="80">
        <f>+Cartera_vigente_mensual!C44</f>
        <v>654984</v>
      </c>
      <c r="H7" s="80">
        <f>+Cartera_vigente_mensual!O44</f>
        <v>645468</v>
      </c>
      <c r="I7" s="80">
        <f>+H7-G7</f>
        <v>-9516</v>
      </c>
      <c r="J7" s="5">
        <f>(+H7/G7)-1</f>
        <v>-0.014528599171888201</v>
      </c>
    </row>
    <row r="8" spans="1:10" ht="12.75">
      <c r="A8" s="6">
        <v>78</v>
      </c>
      <c r="B8" s="14" t="s">
        <v>159</v>
      </c>
      <c r="C8" s="82">
        <f>+Cartera_vigente_mensual!C5</f>
        <v>434084</v>
      </c>
      <c r="D8" s="82">
        <f>+Cartera_vigente_mensual!O5</f>
        <v>414067</v>
      </c>
      <c r="E8" s="82">
        <f aca="true" t="shared" si="0" ref="E8:E18">+D8-C8</f>
        <v>-20017</v>
      </c>
      <c r="F8" s="7">
        <f aca="true" t="shared" si="1" ref="F8:F18">(+D8/C8)-1</f>
        <v>-0.046113194681213776</v>
      </c>
      <c r="G8" s="82">
        <f>+Cartera_vigente_mensual!C45</f>
        <v>727118</v>
      </c>
      <c r="H8" s="82">
        <f>+Cartera_vigente_mensual!O45</f>
        <v>691634</v>
      </c>
      <c r="I8" s="82">
        <f aca="true" t="shared" si="2" ref="I8:I18">+H8-G8</f>
        <v>-35484</v>
      </c>
      <c r="J8" s="7">
        <f aca="true" t="shared" si="3" ref="J8:J18">(+H8/G8)-1</f>
        <v>-0.04880088238772795</v>
      </c>
    </row>
    <row r="9" spans="1:10" ht="12.75">
      <c r="A9" s="6">
        <v>80</v>
      </c>
      <c r="B9" s="14" t="s">
        <v>16</v>
      </c>
      <c r="C9" s="82">
        <f>+Cartera_vigente_mensual!C6</f>
        <v>80607</v>
      </c>
      <c r="D9" s="82">
        <f>+Cartera_vigente_mensual!O6</f>
        <v>82933</v>
      </c>
      <c r="E9" s="82">
        <f t="shared" si="0"/>
        <v>2326</v>
      </c>
      <c r="F9" s="7">
        <f t="shared" si="1"/>
        <v>0.028856054685076904</v>
      </c>
      <c r="G9" s="82">
        <f>+Cartera_vigente_mensual!C46</f>
        <v>153085</v>
      </c>
      <c r="H9" s="82">
        <f>+Cartera_vigente_mensual!O46</f>
        <v>156572</v>
      </c>
      <c r="I9" s="82">
        <f t="shared" si="2"/>
        <v>3487</v>
      </c>
      <c r="J9" s="7">
        <f t="shared" si="3"/>
        <v>0.022778195120358058</v>
      </c>
    </row>
    <row r="10" spans="1:10" ht="12.75">
      <c r="A10" s="6">
        <v>81</v>
      </c>
      <c r="B10" s="14" t="s">
        <v>216</v>
      </c>
      <c r="C10" s="82">
        <f>+Cartera_vigente_mensual!C7</f>
        <v>232644</v>
      </c>
      <c r="D10" s="82">
        <f>+Cartera_vigente_mensual!O7</f>
        <v>205531</v>
      </c>
      <c r="E10" s="82">
        <f t="shared" si="0"/>
        <v>-27113</v>
      </c>
      <c r="F10" s="7">
        <f t="shared" si="1"/>
        <v>-0.11654287237152039</v>
      </c>
      <c r="G10" s="82">
        <f>+Cartera_vigente_mensual!C47</f>
        <v>379821</v>
      </c>
      <c r="H10" s="82">
        <f>+Cartera_vigente_mensual!O47</f>
        <v>335597</v>
      </c>
      <c r="I10" s="82">
        <f t="shared" si="2"/>
        <v>-44224</v>
      </c>
      <c r="J10" s="7">
        <f t="shared" si="3"/>
        <v>-0.11643379381340158</v>
      </c>
    </row>
    <row r="11" spans="1:10" ht="12.75">
      <c r="A11" s="6">
        <v>99</v>
      </c>
      <c r="B11" s="14" t="s">
        <v>200</v>
      </c>
      <c r="C11" s="82">
        <f>+Cartera_vigente_mensual!C8</f>
        <v>388616</v>
      </c>
      <c r="D11" s="82">
        <f>+Cartera_vigente_mensual!O8</f>
        <v>397615</v>
      </c>
      <c r="E11" s="82">
        <f t="shared" si="0"/>
        <v>8999</v>
      </c>
      <c r="F11" s="7">
        <f t="shared" si="1"/>
        <v>0.02315653498569281</v>
      </c>
      <c r="G11" s="82">
        <f>+Cartera_vigente_mensual!C48</f>
        <v>709659</v>
      </c>
      <c r="H11" s="82">
        <f>+Cartera_vigente_mensual!O48</f>
        <v>718932</v>
      </c>
      <c r="I11" s="82">
        <f t="shared" si="2"/>
        <v>9273</v>
      </c>
      <c r="J11" s="7">
        <f t="shared" si="3"/>
        <v>0.013066839143870412</v>
      </c>
    </row>
    <row r="12" spans="1:10" ht="12.75">
      <c r="A12" s="8">
        <v>107</v>
      </c>
      <c r="B12" s="15" t="s">
        <v>201</v>
      </c>
      <c r="C12" s="84">
        <f>+Cartera_vigente_mensual!C9</f>
        <v>435052</v>
      </c>
      <c r="D12" s="84">
        <f>+Cartera_vigente_mensual!O9</f>
        <v>428174</v>
      </c>
      <c r="E12" s="84">
        <f t="shared" si="0"/>
        <v>-6878</v>
      </c>
      <c r="F12" s="9">
        <f t="shared" si="1"/>
        <v>-0.015809604369132924</v>
      </c>
      <c r="G12" s="84">
        <f>+Cartera_vigente_mensual!C49</f>
        <v>720845</v>
      </c>
      <c r="H12" s="84">
        <f>+Cartera_vigente_mensual!O49</f>
        <v>707644</v>
      </c>
      <c r="I12" s="84">
        <f t="shared" si="2"/>
        <v>-13201</v>
      </c>
      <c r="J12" s="9">
        <f t="shared" si="3"/>
        <v>-0.01831322961246873</v>
      </c>
    </row>
    <row r="13" spans="1:10" ht="12.75" customHeight="1">
      <c r="A13" s="161" t="s">
        <v>17</v>
      </c>
      <c r="B13" s="162"/>
      <c r="C13" s="86">
        <f>SUM(C7:C12)</f>
        <v>1979282</v>
      </c>
      <c r="D13" s="86">
        <f>SUM(D7:D12)</f>
        <v>1931599</v>
      </c>
      <c r="E13" s="86">
        <f t="shared" si="0"/>
        <v>-47683</v>
      </c>
      <c r="F13" s="27">
        <f t="shared" si="1"/>
        <v>-0.024091059283113725</v>
      </c>
      <c r="G13" s="86">
        <f>SUM(G7:G12)</f>
        <v>3345512</v>
      </c>
      <c r="H13" s="86">
        <f>SUM(H7:H12)</f>
        <v>3255847</v>
      </c>
      <c r="I13" s="86">
        <f t="shared" si="2"/>
        <v>-89665</v>
      </c>
      <c r="J13" s="28">
        <f t="shared" si="3"/>
        <v>-0.026801577755512507</v>
      </c>
    </row>
    <row r="14" spans="1:10" ht="12.75">
      <c r="A14" s="6">
        <v>63</v>
      </c>
      <c r="B14" s="14" t="s">
        <v>232</v>
      </c>
      <c r="C14" s="82">
        <f>+Cartera_vigente_mensual!C11</f>
        <v>24534</v>
      </c>
      <c r="D14" s="82">
        <f>+Cartera_vigente_mensual!O11</f>
        <v>23767</v>
      </c>
      <c r="E14" s="82">
        <f t="shared" si="0"/>
        <v>-767</v>
      </c>
      <c r="F14" s="7">
        <f t="shared" si="1"/>
        <v>-0.031262737425613474</v>
      </c>
      <c r="G14" s="82">
        <f>+Cartera_vigente_mensual!C51</f>
        <v>56252</v>
      </c>
      <c r="H14" s="82">
        <f>+Cartera_vigente_mensual!O51</f>
        <v>54423</v>
      </c>
      <c r="I14" s="82">
        <f t="shared" si="2"/>
        <v>-1829</v>
      </c>
      <c r="J14" s="7">
        <f t="shared" si="3"/>
        <v>-0.03251439948801815</v>
      </c>
    </row>
    <row r="15" spans="1:10" ht="12.75">
      <c r="A15" s="6">
        <v>76</v>
      </c>
      <c r="B15" s="14" t="s">
        <v>202</v>
      </c>
      <c r="C15" s="82">
        <f>+Cartera_vigente_mensual!C12</f>
        <v>15751</v>
      </c>
      <c r="D15" s="82">
        <f>+Cartera_vigente_mensual!O12</f>
        <v>15547</v>
      </c>
      <c r="E15" s="82">
        <f t="shared" si="0"/>
        <v>-204</v>
      </c>
      <c r="F15" s="7">
        <f t="shared" si="1"/>
        <v>-0.012951558631198012</v>
      </c>
      <c r="G15" s="82">
        <f>+Cartera_vigente_mensual!C52</f>
        <v>27438</v>
      </c>
      <c r="H15" s="82">
        <f>+Cartera_vigente_mensual!O52</f>
        <v>27075</v>
      </c>
      <c r="I15" s="82">
        <f t="shared" si="2"/>
        <v>-363</v>
      </c>
      <c r="J15" s="7">
        <f t="shared" si="3"/>
        <v>-0.01322982724688393</v>
      </c>
    </row>
    <row r="16" spans="1:10" ht="12.75">
      <c r="A16" s="8">
        <v>94</v>
      </c>
      <c r="B16" s="15" t="s">
        <v>18</v>
      </c>
      <c r="C16" s="84">
        <f>+Cartera_vigente_mensual!C13</f>
        <v>777</v>
      </c>
      <c r="D16" s="84">
        <f>+Cartera_vigente_mensual!O13</f>
        <v>749</v>
      </c>
      <c r="E16" s="84">
        <f t="shared" si="0"/>
        <v>-28</v>
      </c>
      <c r="F16" s="9">
        <f t="shared" si="1"/>
        <v>-0.036036036036036</v>
      </c>
      <c r="G16" s="84">
        <f>+Cartera_vigente_mensual!C53</f>
        <v>1924</v>
      </c>
      <c r="H16" s="84">
        <f>+Cartera_vigente_mensual!O53</f>
        <v>1881</v>
      </c>
      <c r="I16" s="84">
        <f t="shared" si="2"/>
        <v>-43</v>
      </c>
      <c r="J16" s="9">
        <f t="shared" si="3"/>
        <v>-0.02234927234927231</v>
      </c>
    </row>
    <row r="17" spans="1:10" ht="12.75" customHeight="1">
      <c r="A17" s="176" t="s">
        <v>19</v>
      </c>
      <c r="B17" s="177"/>
      <c r="C17" s="89">
        <f>SUM(C14:C16)</f>
        <v>41062</v>
      </c>
      <c r="D17" s="89">
        <f>SUM(D14:D16)</f>
        <v>40063</v>
      </c>
      <c r="E17" s="89">
        <f t="shared" si="0"/>
        <v>-999</v>
      </c>
      <c r="F17" s="29">
        <f t="shared" si="1"/>
        <v>-0.024329063367590442</v>
      </c>
      <c r="G17" s="89">
        <f>SUM(G14:G16)</f>
        <v>85614</v>
      </c>
      <c r="H17" s="89">
        <f>SUM(H14:H16)</f>
        <v>83379</v>
      </c>
      <c r="I17" s="89">
        <f t="shared" si="2"/>
        <v>-2235</v>
      </c>
      <c r="J17" s="30">
        <f t="shared" si="3"/>
        <v>-0.026105543485878457</v>
      </c>
    </row>
    <row r="18" spans="1:10" ht="12.75" customHeight="1">
      <c r="A18" s="178" t="s">
        <v>20</v>
      </c>
      <c r="B18" s="179"/>
      <c r="C18" s="99">
        <f>+C17+C13</f>
        <v>2020344</v>
      </c>
      <c r="D18" s="99">
        <f>+D17+D13</f>
        <v>1971662</v>
      </c>
      <c r="E18" s="99">
        <f t="shared" si="0"/>
        <v>-48682</v>
      </c>
      <c r="F18" s="66">
        <f t="shared" si="1"/>
        <v>-0.024095896540391126</v>
      </c>
      <c r="G18" s="99">
        <f>+G17+G13</f>
        <v>3431126</v>
      </c>
      <c r="H18" s="99">
        <f>+H17+H13</f>
        <v>3339226</v>
      </c>
      <c r="I18" s="99">
        <f t="shared" si="2"/>
        <v>-91900</v>
      </c>
      <c r="J18" s="67">
        <f t="shared" si="3"/>
        <v>-0.02678421019805155</v>
      </c>
    </row>
    <row r="19" spans="1:10" ht="12.75">
      <c r="A19" s="152" t="s">
        <v>199</v>
      </c>
      <c r="B19" s="153"/>
      <c r="C19" s="153"/>
      <c r="D19" s="153"/>
      <c r="E19" s="153"/>
      <c r="F19" s="153"/>
      <c r="G19" s="153"/>
      <c r="H19" s="153"/>
      <c r="I19" s="153"/>
      <c r="J19" s="154"/>
    </row>
    <row r="20" spans="1:10" ht="12.75">
      <c r="A20" s="147"/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10" ht="12.75">
      <c r="A21" s="68"/>
      <c r="B21" s="69"/>
      <c r="C21" s="69"/>
      <c r="D21" s="69"/>
      <c r="E21" s="69"/>
      <c r="F21" s="69"/>
      <c r="G21" s="69"/>
      <c r="H21" s="69"/>
      <c r="I21" s="69"/>
      <c r="J21" s="70"/>
    </row>
    <row r="23" ht="12.75">
      <c r="B23" s="118" t="s">
        <v>158</v>
      </c>
    </row>
  </sheetData>
  <sheetProtection/>
  <mergeCells count="14">
    <mergeCell ref="I5:J5"/>
    <mergeCell ref="A2:J2"/>
    <mergeCell ref="A17:B17"/>
    <mergeCell ref="A18:B18"/>
    <mergeCell ref="A19:J19"/>
    <mergeCell ref="A20:J20"/>
    <mergeCell ref="A1:J1"/>
    <mergeCell ref="A3:J3"/>
    <mergeCell ref="A13:B13"/>
    <mergeCell ref="A4:A6"/>
    <mergeCell ref="B4:B6"/>
    <mergeCell ref="C4:F4"/>
    <mergeCell ref="E5:F5"/>
    <mergeCell ref="G4:J4"/>
  </mergeCells>
  <hyperlinks>
    <hyperlink ref="L1" location="Índice!A1" display="Volver"/>
    <hyperlink ref="B23" location="Índice!A1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7" width="17.7109375" style="3" customWidth="1"/>
    <col min="8" max="8" width="5.140625" style="3" customWidth="1"/>
    <col min="9" max="16384" width="11.421875" style="3" customWidth="1"/>
  </cols>
  <sheetData>
    <row r="1" spans="1:9" ht="12.75">
      <c r="A1" s="133" t="s">
        <v>166</v>
      </c>
      <c r="B1" s="134"/>
      <c r="C1" s="134"/>
      <c r="D1" s="134"/>
      <c r="E1" s="134"/>
      <c r="F1" s="134"/>
      <c r="G1" s="135"/>
      <c r="I1" s="118" t="s">
        <v>158</v>
      </c>
    </row>
    <row r="2" spans="1:7" ht="13.5" customHeight="1">
      <c r="A2" s="138" t="s">
        <v>233</v>
      </c>
      <c r="B2" s="139"/>
      <c r="C2" s="139"/>
      <c r="D2" s="139"/>
      <c r="E2" s="139"/>
      <c r="F2" s="139"/>
      <c r="G2" s="140"/>
    </row>
    <row r="3" spans="1:7" ht="13.5" customHeight="1">
      <c r="A3" s="163" t="s">
        <v>0</v>
      </c>
      <c r="B3" s="166" t="s">
        <v>1</v>
      </c>
      <c r="C3" s="166" t="s">
        <v>195</v>
      </c>
      <c r="D3" s="166" t="s">
        <v>196</v>
      </c>
      <c r="E3" s="166" t="s">
        <v>29</v>
      </c>
      <c r="F3" s="166" t="s">
        <v>194</v>
      </c>
      <c r="G3" s="182" t="s">
        <v>30</v>
      </c>
    </row>
    <row r="4" spans="1:7" ht="35.25" customHeight="1">
      <c r="A4" s="165"/>
      <c r="B4" s="168"/>
      <c r="C4" s="168"/>
      <c r="D4" s="168"/>
      <c r="E4" s="168"/>
      <c r="F4" s="168" t="s">
        <v>13</v>
      </c>
      <c r="G4" s="183" t="s">
        <v>14</v>
      </c>
    </row>
    <row r="5" spans="1:7" ht="12.75">
      <c r="A5" s="12">
        <v>67</v>
      </c>
      <c r="B5" s="13" t="s">
        <v>15</v>
      </c>
      <c r="C5" s="80">
        <v>333693</v>
      </c>
      <c r="D5" s="80">
        <v>8656</v>
      </c>
      <c r="E5" s="80">
        <v>36321</v>
      </c>
      <c r="F5" s="80">
        <v>24609</v>
      </c>
      <c r="G5" s="80">
        <f aca="true" t="shared" si="0" ref="G5:G10">SUM(C5:F5)</f>
        <v>403279</v>
      </c>
    </row>
    <row r="6" spans="1:7" ht="12.75">
      <c r="A6" s="6">
        <v>78</v>
      </c>
      <c r="B6" s="14" t="s">
        <v>159</v>
      </c>
      <c r="C6" s="82">
        <v>335892</v>
      </c>
      <c r="D6" s="82">
        <v>7443</v>
      </c>
      <c r="E6" s="82">
        <v>46509</v>
      </c>
      <c r="F6" s="82">
        <v>24223</v>
      </c>
      <c r="G6" s="82">
        <f t="shared" si="0"/>
        <v>414067</v>
      </c>
    </row>
    <row r="7" spans="1:7" ht="12.75">
      <c r="A7" s="6">
        <v>80</v>
      </c>
      <c r="B7" s="14" t="s">
        <v>16</v>
      </c>
      <c r="C7" s="82">
        <v>59713</v>
      </c>
      <c r="D7" s="82">
        <v>12168</v>
      </c>
      <c r="E7" s="82">
        <v>3476</v>
      </c>
      <c r="F7" s="82">
        <v>7576</v>
      </c>
      <c r="G7" s="82">
        <f t="shared" si="0"/>
        <v>82933</v>
      </c>
    </row>
    <row r="8" spans="1:7" ht="12.75">
      <c r="A8" s="6">
        <v>81</v>
      </c>
      <c r="B8" s="14" t="s">
        <v>216</v>
      </c>
      <c r="C8" s="82">
        <v>175318</v>
      </c>
      <c r="D8" s="82">
        <v>3374</v>
      </c>
      <c r="E8" s="82">
        <v>18076</v>
      </c>
      <c r="F8" s="82">
        <v>8763</v>
      </c>
      <c r="G8" s="82">
        <f t="shared" si="0"/>
        <v>205531</v>
      </c>
    </row>
    <row r="9" spans="1:7" ht="12.75">
      <c r="A9" s="6">
        <v>99</v>
      </c>
      <c r="B9" s="14" t="s">
        <v>200</v>
      </c>
      <c r="C9" s="82">
        <v>321730</v>
      </c>
      <c r="D9" s="82">
        <v>36532</v>
      </c>
      <c r="E9" s="82">
        <v>15097</v>
      </c>
      <c r="F9" s="82">
        <v>24256</v>
      </c>
      <c r="G9" s="82">
        <f t="shared" si="0"/>
        <v>397615</v>
      </c>
    </row>
    <row r="10" spans="1:7" ht="12.75">
      <c r="A10" s="8">
        <v>107</v>
      </c>
      <c r="B10" s="15" t="s">
        <v>201</v>
      </c>
      <c r="C10" s="84">
        <v>357589</v>
      </c>
      <c r="D10" s="84">
        <v>8210</v>
      </c>
      <c r="E10" s="84">
        <v>36075</v>
      </c>
      <c r="F10" s="84">
        <v>26300</v>
      </c>
      <c r="G10" s="84">
        <f t="shared" si="0"/>
        <v>428174</v>
      </c>
    </row>
    <row r="11" spans="1:7" ht="12.75" customHeight="1">
      <c r="A11" s="143" t="s">
        <v>17</v>
      </c>
      <c r="B11" s="181"/>
      <c r="C11" s="100">
        <f>SUM(C5:C10)</f>
        <v>1583935</v>
      </c>
      <c r="D11" s="100">
        <f>SUM(D5:D10)</f>
        <v>76383</v>
      </c>
      <c r="E11" s="100">
        <f>SUM(E5:E10)</f>
        <v>155554</v>
      </c>
      <c r="F11" s="100">
        <f>SUM(F5:F10)</f>
        <v>115727</v>
      </c>
      <c r="G11" s="100">
        <f aca="true" t="shared" si="1" ref="G11:G16">SUM(C11:F11)</f>
        <v>1931599</v>
      </c>
    </row>
    <row r="12" spans="1:7" ht="12.75">
      <c r="A12" s="6">
        <v>63</v>
      </c>
      <c r="B12" s="14" t="s">
        <v>232</v>
      </c>
      <c r="C12" s="82">
        <v>11046</v>
      </c>
      <c r="D12" s="82">
        <v>56</v>
      </c>
      <c r="E12" s="82">
        <v>1568</v>
      </c>
      <c r="F12" s="82">
        <v>11097</v>
      </c>
      <c r="G12" s="82">
        <f t="shared" si="1"/>
        <v>23767</v>
      </c>
    </row>
    <row r="13" spans="1:7" ht="12.75">
      <c r="A13" s="6">
        <v>76</v>
      </c>
      <c r="B13" s="14" t="s">
        <v>202</v>
      </c>
      <c r="C13" s="82">
        <v>8918</v>
      </c>
      <c r="D13" s="82">
        <v>77</v>
      </c>
      <c r="E13" s="82">
        <v>690</v>
      </c>
      <c r="F13" s="82">
        <v>5862</v>
      </c>
      <c r="G13" s="82">
        <f t="shared" si="1"/>
        <v>15547</v>
      </c>
    </row>
    <row r="14" spans="1:7" ht="12.75">
      <c r="A14" s="8">
        <v>94</v>
      </c>
      <c r="B14" s="15" t="s">
        <v>18</v>
      </c>
      <c r="C14" s="82">
        <v>717</v>
      </c>
      <c r="D14" s="82"/>
      <c r="E14" s="82"/>
      <c r="F14" s="82">
        <v>32</v>
      </c>
      <c r="G14" s="82">
        <f t="shared" si="1"/>
        <v>749</v>
      </c>
    </row>
    <row r="15" spans="1:7" ht="12.75" customHeight="1">
      <c r="A15" s="145" t="s">
        <v>19</v>
      </c>
      <c r="B15" s="146"/>
      <c r="C15" s="101">
        <f>SUM(C12:C14)</f>
        <v>20681</v>
      </c>
      <c r="D15" s="101">
        <f>SUM(D12:D14)</f>
        <v>133</v>
      </c>
      <c r="E15" s="101">
        <f>SUM(E12:E14)</f>
        <v>2258</v>
      </c>
      <c r="F15" s="101">
        <f>SUM(F12:F14)</f>
        <v>16991</v>
      </c>
      <c r="G15" s="102">
        <f t="shared" si="1"/>
        <v>40063</v>
      </c>
    </row>
    <row r="16" spans="1:7" ht="12.75" customHeight="1">
      <c r="A16" s="180" t="s">
        <v>20</v>
      </c>
      <c r="B16" s="171"/>
      <c r="C16" s="101">
        <f>+C15+C11</f>
        <v>1604616</v>
      </c>
      <c r="D16" s="101">
        <f>+D15+D11</f>
        <v>76516</v>
      </c>
      <c r="E16" s="101">
        <f>+E15+E11</f>
        <v>157812</v>
      </c>
      <c r="F16" s="101">
        <f>+F15+F11</f>
        <v>132718</v>
      </c>
      <c r="G16" s="102">
        <f t="shared" si="1"/>
        <v>1971662</v>
      </c>
    </row>
    <row r="17" spans="1:7" ht="12.75" customHeight="1">
      <c r="A17" s="150" t="s">
        <v>31</v>
      </c>
      <c r="B17" s="151"/>
      <c r="C17" s="73">
        <f>+C16/$G$16</f>
        <v>0.8138392888842002</v>
      </c>
      <c r="D17" s="73">
        <f>+D16/$G$16</f>
        <v>0.038807868691489715</v>
      </c>
      <c r="E17" s="73">
        <f>+E16/$G$16</f>
        <v>0.08004008800697077</v>
      </c>
      <c r="F17" s="73">
        <f>+F16/$G$16</f>
        <v>0.06731275441733928</v>
      </c>
      <c r="G17" s="74">
        <f>+G16/$G$16</f>
        <v>1</v>
      </c>
    </row>
    <row r="18" spans="1:7" ht="12.75">
      <c r="A18" s="152" t="s">
        <v>193</v>
      </c>
      <c r="B18" s="153"/>
      <c r="C18" s="153"/>
      <c r="D18" s="153"/>
      <c r="E18" s="153"/>
      <c r="F18" s="153"/>
      <c r="G18" s="154"/>
    </row>
    <row r="19" spans="1:7" ht="12.75">
      <c r="A19" s="124"/>
      <c r="B19" s="125"/>
      <c r="C19" s="125"/>
      <c r="D19" s="125"/>
      <c r="E19" s="125"/>
      <c r="F19" s="125"/>
      <c r="G19" s="126"/>
    </row>
    <row r="22" ht="12.75">
      <c r="B22" s="118" t="s">
        <v>158</v>
      </c>
    </row>
  </sheetData>
  <sheetProtection/>
  <mergeCells count="15">
    <mergeCell ref="C3:C4"/>
    <mergeCell ref="D3:D4"/>
    <mergeCell ref="E3:E4"/>
    <mergeCell ref="F3:F4"/>
    <mergeCell ref="G3:G4"/>
    <mergeCell ref="A15:B15"/>
    <mergeCell ref="A16:B16"/>
    <mergeCell ref="A19:G19"/>
    <mergeCell ref="A17:B17"/>
    <mergeCell ref="A18:G18"/>
    <mergeCell ref="A1:G1"/>
    <mergeCell ref="A2:G2"/>
    <mergeCell ref="A11:B11"/>
    <mergeCell ref="A3:A4"/>
    <mergeCell ref="B3:B4"/>
  </mergeCells>
  <hyperlinks>
    <hyperlink ref="I1" location="Índice!A1" display="Volver"/>
    <hyperlink ref="B22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showGridLines="0" zoomScale="70" zoomScaleNormal="70" zoomScalePageLayoutView="0" workbookViewId="0" topLeftCell="A1">
      <selection activeCell="A1" sqref="A1:AD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30" width="15.28125" style="3" customWidth="1"/>
    <col min="31" max="16384" width="11.421875" style="3" customWidth="1"/>
  </cols>
  <sheetData>
    <row r="1" spans="1:32" ht="20.25" customHeight="1">
      <c r="A1" s="133" t="s">
        <v>167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  <c r="AF1" s="118" t="s">
        <v>158</v>
      </c>
    </row>
    <row r="2" spans="1:30" ht="12.75">
      <c r="A2" s="158" t="s">
        <v>234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60"/>
    </row>
    <row r="3" spans="1:30" ht="12.75" customHeight="1">
      <c r="A3" s="163" t="s">
        <v>0</v>
      </c>
      <c r="B3" s="166" t="s">
        <v>1</v>
      </c>
      <c r="C3" s="169" t="s">
        <v>192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1"/>
      <c r="AD3" s="182" t="s">
        <v>205</v>
      </c>
    </row>
    <row r="4" spans="1:30" ht="69" customHeight="1">
      <c r="A4" s="165"/>
      <c r="B4" s="168"/>
      <c r="C4" s="53" t="s">
        <v>172</v>
      </c>
      <c r="D4" s="53" t="s">
        <v>173</v>
      </c>
      <c r="E4" s="53" t="s">
        <v>174</v>
      </c>
      <c r="F4" s="53" t="s">
        <v>175</v>
      </c>
      <c r="G4" s="53" t="s">
        <v>176</v>
      </c>
      <c r="H4" s="53" t="s">
        <v>177</v>
      </c>
      <c r="I4" s="53" t="s">
        <v>178</v>
      </c>
      <c r="J4" s="53" t="s">
        <v>179</v>
      </c>
      <c r="K4" s="53" t="s">
        <v>180</v>
      </c>
      <c r="L4" s="53" t="s">
        <v>181</v>
      </c>
      <c r="M4" s="53" t="s">
        <v>182</v>
      </c>
      <c r="N4" s="53" t="s">
        <v>224</v>
      </c>
      <c r="O4" s="53" t="s">
        <v>183</v>
      </c>
      <c r="P4" s="53" t="s">
        <v>184</v>
      </c>
      <c r="Q4" s="53" t="s">
        <v>185</v>
      </c>
      <c r="R4" s="51" t="s">
        <v>186</v>
      </c>
      <c r="S4" s="51" t="s">
        <v>187</v>
      </c>
      <c r="T4" s="51" t="s">
        <v>188</v>
      </c>
      <c r="U4" s="51" t="s">
        <v>189</v>
      </c>
      <c r="V4" s="51" t="s">
        <v>190</v>
      </c>
      <c r="W4" s="51" t="s">
        <v>191</v>
      </c>
      <c r="X4" s="51" t="s">
        <v>218</v>
      </c>
      <c r="Y4" s="51" t="s">
        <v>219</v>
      </c>
      <c r="Z4" s="51" t="s">
        <v>220</v>
      </c>
      <c r="AA4" s="51" t="s">
        <v>253</v>
      </c>
      <c r="AB4" s="51" t="s">
        <v>254</v>
      </c>
      <c r="AC4" s="51" t="s">
        <v>225</v>
      </c>
      <c r="AD4" s="183"/>
    </row>
    <row r="5" spans="1:30" ht="12.75">
      <c r="A5" s="12">
        <v>67</v>
      </c>
      <c r="B5" s="13" t="s">
        <v>15</v>
      </c>
      <c r="C5" s="80">
        <v>594</v>
      </c>
      <c r="D5" s="80">
        <v>417</v>
      </c>
      <c r="E5" s="80">
        <v>480</v>
      </c>
      <c r="F5" s="80">
        <v>678</v>
      </c>
      <c r="G5" s="80">
        <v>748</v>
      </c>
      <c r="H5" s="80">
        <v>1970</v>
      </c>
      <c r="I5" s="80">
        <v>1436</v>
      </c>
      <c r="J5" s="80">
        <v>6461</v>
      </c>
      <c r="K5" s="80">
        <v>6744</v>
      </c>
      <c r="L5" s="80">
        <v>9516</v>
      </c>
      <c r="M5" s="80">
        <v>11520</v>
      </c>
      <c r="N5" s="80">
        <v>13031</v>
      </c>
      <c r="O5" s="80">
        <v>15242</v>
      </c>
      <c r="P5" s="80">
        <v>15276</v>
      </c>
      <c r="Q5" s="80">
        <v>14985</v>
      </c>
      <c r="R5" s="80">
        <v>14668</v>
      </c>
      <c r="S5" s="80">
        <v>13382</v>
      </c>
      <c r="T5" s="80">
        <v>13237</v>
      </c>
      <c r="U5" s="80">
        <v>12377</v>
      </c>
      <c r="V5" s="80">
        <v>11581</v>
      </c>
      <c r="W5" s="80">
        <v>10709</v>
      </c>
      <c r="X5" s="80">
        <v>10051</v>
      </c>
      <c r="Y5" s="80">
        <v>9707</v>
      </c>
      <c r="Z5" s="80">
        <v>9185</v>
      </c>
      <c r="AA5" s="80">
        <v>20845</v>
      </c>
      <c r="AB5" s="80">
        <v>98275</v>
      </c>
      <c r="AC5" s="80">
        <v>10578</v>
      </c>
      <c r="AD5" s="80">
        <f aca="true" t="shared" si="0" ref="AD5:AD14">SUM(C5:AC5)</f>
        <v>333693</v>
      </c>
    </row>
    <row r="6" spans="1:30" ht="12.75">
      <c r="A6" s="6">
        <v>78</v>
      </c>
      <c r="B6" s="14" t="s">
        <v>159</v>
      </c>
      <c r="C6" s="82">
        <v>810</v>
      </c>
      <c r="D6" s="82">
        <v>530</v>
      </c>
      <c r="E6" s="82">
        <v>577</v>
      </c>
      <c r="F6" s="82">
        <v>731</v>
      </c>
      <c r="G6" s="82">
        <v>719</v>
      </c>
      <c r="H6" s="82">
        <v>2062</v>
      </c>
      <c r="I6" s="82">
        <v>1686</v>
      </c>
      <c r="J6" s="82">
        <v>9019</v>
      </c>
      <c r="K6" s="82">
        <v>9377</v>
      </c>
      <c r="L6" s="82">
        <v>12326</v>
      </c>
      <c r="M6" s="82">
        <v>14199</v>
      </c>
      <c r="N6" s="82">
        <v>15172</v>
      </c>
      <c r="O6" s="82">
        <v>16359</v>
      </c>
      <c r="P6" s="82">
        <v>16686</v>
      </c>
      <c r="Q6" s="82">
        <v>15933</v>
      </c>
      <c r="R6" s="82">
        <v>14770</v>
      </c>
      <c r="S6" s="82">
        <v>13618</v>
      </c>
      <c r="T6" s="82">
        <v>13171</v>
      </c>
      <c r="U6" s="82">
        <v>12116</v>
      </c>
      <c r="V6" s="82">
        <v>10747</v>
      </c>
      <c r="W6" s="82">
        <v>9873</v>
      </c>
      <c r="X6" s="82">
        <v>9377</v>
      </c>
      <c r="Y6" s="82">
        <v>8677</v>
      </c>
      <c r="Z6" s="82">
        <v>7973</v>
      </c>
      <c r="AA6" s="82">
        <v>19072</v>
      </c>
      <c r="AB6" s="82">
        <v>75073</v>
      </c>
      <c r="AC6" s="82">
        <v>25239</v>
      </c>
      <c r="AD6" s="82">
        <f t="shared" si="0"/>
        <v>335892</v>
      </c>
    </row>
    <row r="7" spans="1:30" ht="12.75">
      <c r="A7" s="6">
        <v>80</v>
      </c>
      <c r="B7" s="14" t="s">
        <v>16</v>
      </c>
      <c r="C7" s="82">
        <v>310</v>
      </c>
      <c r="D7" s="82">
        <v>224</v>
      </c>
      <c r="E7" s="82">
        <v>220</v>
      </c>
      <c r="F7" s="82">
        <v>180</v>
      </c>
      <c r="G7" s="82">
        <v>172</v>
      </c>
      <c r="H7" s="82">
        <v>415</v>
      </c>
      <c r="I7" s="82">
        <v>294</v>
      </c>
      <c r="J7" s="82">
        <v>1017</v>
      </c>
      <c r="K7" s="82">
        <v>840</v>
      </c>
      <c r="L7" s="82">
        <v>1081</v>
      </c>
      <c r="M7" s="82">
        <v>1150</v>
      </c>
      <c r="N7" s="82">
        <v>1212</v>
      </c>
      <c r="O7" s="82">
        <v>1483</v>
      </c>
      <c r="P7" s="82">
        <v>1353</v>
      </c>
      <c r="Q7" s="82">
        <v>1414</v>
      </c>
      <c r="R7" s="82">
        <v>1496</v>
      </c>
      <c r="S7" s="82">
        <v>1465</v>
      </c>
      <c r="T7" s="82">
        <v>1438</v>
      </c>
      <c r="U7" s="82">
        <v>1462</v>
      </c>
      <c r="V7" s="82">
        <v>1498</v>
      </c>
      <c r="W7" s="82">
        <v>1516</v>
      </c>
      <c r="X7" s="82">
        <v>1475</v>
      </c>
      <c r="Y7" s="82">
        <v>1490</v>
      </c>
      <c r="Z7" s="82">
        <v>1530</v>
      </c>
      <c r="AA7" s="82">
        <v>4003</v>
      </c>
      <c r="AB7" s="82">
        <v>26469</v>
      </c>
      <c r="AC7" s="82">
        <v>4506</v>
      </c>
      <c r="AD7" s="82">
        <f t="shared" si="0"/>
        <v>59713</v>
      </c>
    </row>
    <row r="8" spans="1:30" ht="12.75">
      <c r="A8" s="6">
        <v>81</v>
      </c>
      <c r="B8" s="14" t="s">
        <v>216</v>
      </c>
      <c r="C8" s="82">
        <v>584</v>
      </c>
      <c r="D8" s="82">
        <v>444</v>
      </c>
      <c r="E8" s="82">
        <v>464</v>
      </c>
      <c r="F8" s="82">
        <v>565</v>
      </c>
      <c r="G8" s="82">
        <v>595</v>
      </c>
      <c r="H8" s="82">
        <v>1330</v>
      </c>
      <c r="I8" s="82">
        <v>1217</v>
      </c>
      <c r="J8" s="82">
        <v>5707</v>
      </c>
      <c r="K8" s="82">
        <v>5348</v>
      </c>
      <c r="L8" s="82">
        <v>6161</v>
      </c>
      <c r="M8" s="82">
        <v>6599</v>
      </c>
      <c r="N8" s="82">
        <v>6978</v>
      </c>
      <c r="O8" s="82">
        <v>7406</v>
      </c>
      <c r="P8" s="82">
        <v>7235</v>
      </c>
      <c r="Q8" s="82">
        <v>6789</v>
      </c>
      <c r="R8" s="82">
        <v>6371</v>
      </c>
      <c r="S8" s="82">
        <v>5895</v>
      </c>
      <c r="T8" s="82">
        <v>5847</v>
      </c>
      <c r="U8" s="82">
        <v>5382</v>
      </c>
      <c r="V8" s="82">
        <v>5115</v>
      </c>
      <c r="W8" s="82">
        <v>4730</v>
      </c>
      <c r="X8" s="82">
        <v>4518</v>
      </c>
      <c r="Y8" s="82">
        <v>4206</v>
      </c>
      <c r="Z8" s="82">
        <v>3940</v>
      </c>
      <c r="AA8" s="82">
        <v>9445</v>
      </c>
      <c r="AB8" s="82">
        <v>40339</v>
      </c>
      <c r="AC8" s="82">
        <v>22108</v>
      </c>
      <c r="AD8" s="82">
        <f t="shared" si="0"/>
        <v>175318</v>
      </c>
    </row>
    <row r="9" spans="1:30" ht="12.75">
      <c r="A9" s="6">
        <v>99</v>
      </c>
      <c r="B9" s="14" t="s">
        <v>200</v>
      </c>
      <c r="C9" s="82">
        <v>1888</v>
      </c>
      <c r="D9" s="82">
        <v>979</v>
      </c>
      <c r="E9" s="82">
        <v>1011</v>
      </c>
      <c r="F9" s="82">
        <v>1031</v>
      </c>
      <c r="G9" s="82">
        <v>1145</v>
      </c>
      <c r="H9" s="82">
        <v>2436</v>
      </c>
      <c r="I9" s="82">
        <v>1954</v>
      </c>
      <c r="J9" s="82">
        <v>8040</v>
      </c>
      <c r="K9" s="82">
        <v>7617</v>
      </c>
      <c r="L9" s="82">
        <v>9895</v>
      </c>
      <c r="M9" s="82">
        <v>11414</v>
      </c>
      <c r="N9" s="82">
        <v>12841</v>
      </c>
      <c r="O9" s="82">
        <v>13757</v>
      </c>
      <c r="P9" s="82">
        <v>13746</v>
      </c>
      <c r="Q9" s="82">
        <v>13320</v>
      </c>
      <c r="R9" s="82">
        <v>12653</v>
      </c>
      <c r="S9" s="82">
        <v>12034</v>
      </c>
      <c r="T9" s="82">
        <v>11344</v>
      </c>
      <c r="U9" s="82">
        <v>10740</v>
      </c>
      <c r="V9" s="82">
        <v>10246</v>
      </c>
      <c r="W9" s="82">
        <v>9786</v>
      </c>
      <c r="X9" s="82">
        <v>8962</v>
      </c>
      <c r="Y9" s="82">
        <v>8502</v>
      </c>
      <c r="Z9" s="82">
        <v>8087</v>
      </c>
      <c r="AA9" s="82">
        <v>19062</v>
      </c>
      <c r="AB9" s="82">
        <v>85283</v>
      </c>
      <c r="AC9" s="82">
        <v>23957</v>
      </c>
      <c r="AD9" s="82">
        <f t="shared" si="0"/>
        <v>321730</v>
      </c>
    </row>
    <row r="10" spans="1:30" ht="12.75">
      <c r="A10" s="8">
        <v>107</v>
      </c>
      <c r="B10" s="15" t="s">
        <v>201</v>
      </c>
      <c r="C10" s="84">
        <v>1006</v>
      </c>
      <c r="D10" s="84">
        <v>752</v>
      </c>
      <c r="E10" s="84">
        <v>752</v>
      </c>
      <c r="F10" s="84">
        <v>979</v>
      </c>
      <c r="G10" s="84">
        <v>1063</v>
      </c>
      <c r="H10" s="84">
        <v>2709</v>
      </c>
      <c r="I10" s="84">
        <v>2372</v>
      </c>
      <c r="J10" s="84">
        <v>12441</v>
      </c>
      <c r="K10" s="84">
        <v>13170</v>
      </c>
      <c r="L10" s="84">
        <v>16820</v>
      </c>
      <c r="M10" s="84">
        <v>18894</v>
      </c>
      <c r="N10" s="84">
        <v>20022</v>
      </c>
      <c r="O10" s="84">
        <v>20523</v>
      </c>
      <c r="P10" s="84">
        <v>20358</v>
      </c>
      <c r="Q10" s="84">
        <v>18727</v>
      </c>
      <c r="R10" s="84">
        <v>17405</v>
      </c>
      <c r="S10" s="84">
        <v>15514</v>
      </c>
      <c r="T10" s="84">
        <v>14114</v>
      </c>
      <c r="U10" s="84">
        <v>12631</v>
      </c>
      <c r="V10" s="84">
        <v>11485</v>
      </c>
      <c r="W10" s="84">
        <v>10147</v>
      </c>
      <c r="X10" s="84">
        <v>9233</v>
      </c>
      <c r="Y10" s="84">
        <v>8363</v>
      </c>
      <c r="Z10" s="84">
        <v>7537</v>
      </c>
      <c r="AA10" s="84">
        <v>15977</v>
      </c>
      <c r="AB10" s="84">
        <v>56061</v>
      </c>
      <c r="AC10" s="84">
        <v>28534</v>
      </c>
      <c r="AD10" s="84">
        <f t="shared" si="0"/>
        <v>357589</v>
      </c>
    </row>
    <row r="11" spans="1:30" ht="12.75">
      <c r="A11" s="143" t="s">
        <v>17</v>
      </c>
      <c r="B11" s="144"/>
      <c r="C11" s="86">
        <f>SUM(C5:C10)</f>
        <v>5192</v>
      </c>
      <c r="D11" s="86">
        <f aca="true" t="shared" si="1" ref="D11:AD11">SUM(D5:D10)</f>
        <v>3346</v>
      </c>
      <c r="E11" s="86">
        <f t="shared" si="1"/>
        <v>3504</v>
      </c>
      <c r="F11" s="86">
        <f t="shared" si="1"/>
        <v>4164</v>
      </c>
      <c r="G11" s="86">
        <f t="shared" si="1"/>
        <v>4442</v>
      </c>
      <c r="H11" s="86">
        <f t="shared" si="1"/>
        <v>10922</v>
      </c>
      <c r="I11" s="86">
        <f t="shared" si="1"/>
        <v>8959</v>
      </c>
      <c r="J11" s="86">
        <f t="shared" si="1"/>
        <v>42685</v>
      </c>
      <c r="K11" s="86">
        <f t="shared" si="1"/>
        <v>43096</v>
      </c>
      <c r="L11" s="86">
        <f t="shared" si="1"/>
        <v>55799</v>
      </c>
      <c r="M11" s="86">
        <f t="shared" si="1"/>
        <v>63776</v>
      </c>
      <c r="N11" s="86">
        <f t="shared" si="1"/>
        <v>69256</v>
      </c>
      <c r="O11" s="86">
        <f t="shared" si="1"/>
        <v>74770</v>
      </c>
      <c r="P11" s="86">
        <f t="shared" si="1"/>
        <v>74654</v>
      </c>
      <c r="Q11" s="86">
        <f t="shared" si="1"/>
        <v>71168</v>
      </c>
      <c r="R11" s="86">
        <f t="shared" si="1"/>
        <v>67363</v>
      </c>
      <c r="S11" s="86">
        <f t="shared" si="1"/>
        <v>61908</v>
      </c>
      <c r="T11" s="86">
        <f t="shared" si="1"/>
        <v>59151</v>
      </c>
      <c r="U11" s="86">
        <f t="shared" si="1"/>
        <v>54708</v>
      </c>
      <c r="V11" s="86">
        <f t="shared" si="1"/>
        <v>50672</v>
      </c>
      <c r="W11" s="86">
        <f t="shared" si="1"/>
        <v>46761</v>
      </c>
      <c r="X11" s="86">
        <f t="shared" si="1"/>
        <v>43616</v>
      </c>
      <c r="Y11" s="86">
        <f t="shared" si="1"/>
        <v>40945</v>
      </c>
      <c r="Z11" s="86">
        <f t="shared" si="1"/>
        <v>38252</v>
      </c>
      <c r="AA11" s="86">
        <f t="shared" si="1"/>
        <v>88404</v>
      </c>
      <c r="AB11" s="86">
        <f t="shared" si="1"/>
        <v>381500</v>
      </c>
      <c r="AC11" s="86">
        <f t="shared" si="1"/>
        <v>114922</v>
      </c>
      <c r="AD11" s="95">
        <f t="shared" si="1"/>
        <v>1583935</v>
      </c>
    </row>
    <row r="12" spans="1:30" ht="12.75">
      <c r="A12" s="6">
        <v>63</v>
      </c>
      <c r="B12" s="14" t="s">
        <v>232</v>
      </c>
      <c r="C12" s="82">
        <v>25</v>
      </c>
      <c r="D12" s="82">
        <v>8</v>
      </c>
      <c r="E12" s="82">
        <v>12</v>
      </c>
      <c r="F12" s="82">
        <v>9</v>
      </c>
      <c r="G12" s="82">
        <v>8</v>
      </c>
      <c r="H12" s="82">
        <v>27</v>
      </c>
      <c r="I12" s="82">
        <v>32</v>
      </c>
      <c r="J12" s="82">
        <v>88</v>
      </c>
      <c r="K12" s="82">
        <v>103</v>
      </c>
      <c r="L12" s="82">
        <v>85</v>
      </c>
      <c r="M12" s="82">
        <v>108</v>
      </c>
      <c r="N12" s="82">
        <v>108</v>
      </c>
      <c r="O12" s="82">
        <v>120</v>
      </c>
      <c r="P12" s="82">
        <v>103</v>
      </c>
      <c r="Q12" s="82">
        <v>142</v>
      </c>
      <c r="R12" s="82">
        <v>130</v>
      </c>
      <c r="S12" s="82">
        <v>194</v>
      </c>
      <c r="T12" s="82">
        <v>254</v>
      </c>
      <c r="U12" s="82">
        <v>233</v>
      </c>
      <c r="V12" s="82">
        <v>275</v>
      </c>
      <c r="W12" s="82">
        <v>328</v>
      </c>
      <c r="X12" s="82">
        <v>397</v>
      </c>
      <c r="Y12" s="82">
        <v>389</v>
      </c>
      <c r="Z12" s="82">
        <v>434</v>
      </c>
      <c r="AA12" s="82">
        <v>5568</v>
      </c>
      <c r="AB12" s="82">
        <v>1672</v>
      </c>
      <c r="AC12" s="82">
        <v>194</v>
      </c>
      <c r="AD12" s="82">
        <f t="shared" si="0"/>
        <v>11046</v>
      </c>
    </row>
    <row r="13" spans="1:30" ht="12.75">
      <c r="A13" s="6">
        <v>76</v>
      </c>
      <c r="B13" s="14" t="s">
        <v>202</v>
      </c>
      <c r="C13" s="82">
        <v>19</v>
      </c>
      <c r="D13" s="82">
        <v>6</v>
      </c>
      <c r="E13" s="82">
        <v>10</v>
      </c>
      <c r="F13" s="82">
        <v>10</v>
      </c>
      <c r="G13" s="82">
        <v>9</v>
      </c>
      <c r="H13" s="82">
        <v>15</v>
      </c>
      <c r="I13" s="82">
        <v>13</v>
      </c>
      <c r="J13" s="82">
        <v>68</v>
      </c>
      <c r="K13" s="82">
        <v>130</v>
      </c>
      <c r="L13" s="82">
        <v>211</v>
      </c>
      <c r="M13" s="82">
        <v>397</v>
      </c>
      <c r="N13" s="82">
        <v>285</v>
      </c>
      <c r="O13" s="82">
        <v>349</v>
      </c>
      <c r="P13" s="82">
        <v>439</v>
      </c>
      <c r="Q13" s="82">
        <v>418</v>
      </c>
      <c r="R13" s="82">
        <v>462</v>
      </c>
      <c r="S13" s="82">
        <v>448</v>
      </c>
      <c r="T13" s="82">
        <v>416</v>
      </c>
      <c r="U13" s="82">
        <v>457</v>
      </c>
      <c r="V13" s="82">
        <v>338</v>
      </c>
      <c r="W13" s="82">
        <v>363</v>
      </c>
      <c r="X13" s="82">
        <v>313</v>
      </c>
      <c r="Y13" s="82">
        <v>264</v>
      </c>
      <c r="Z13" s="82">
        <v>229</v>
      </c>
      <c r="AA13" s="82">
        <v>2660</v>
      </c>
      <c r="AB13" s="82">
        <v>450</v>
      </c>
      <c r="AC13" s="82">
        <v>139</v>
      </c>
      <c r="AD13" s="82">
        <f t="shared" si="0"/>
        <v>8918</v>
      </c>
    </row>
    <row r="14" spans="1:30" ht="12.75">
      <c r="A14" s="8">
        <v>94</v>
      </c>
      <c r="B14" s="15" t="s">
        <v>18</v>
      </c>
      <c r="C14" s="84">
        <v>1</v>
      </c>
      <c r="D14" s="84"/>
      <c r="E14" s="84">
        <v>1</v>
      </c>
      <c r="F14" s="84">
        <v>3</v>
      </c>
      <c r="G14" s="84"/>
      <c r="H14" s="84">
        <v>1</v>
      </c>
      <c r="I14" s="84">
        <v>2</v>
      </c>
      <c r="J14" s="84">
        <v>3</v>
      </c>
      <c r="K14" s="84">
        <v>3</v>
      </c>
      <c r="L14" s="84">
        <v>7</v>
      </c>
      <c r="M14" s="84">
        <v>14</v>
      </c>
      <c r="N14" s="84">
        <v>27</v>
      </c>
      <c r="O14" s="84">
        <v>71</v>
      </c>
      <c r="P14" s="84">
        <v>96</v>
      </c>
      <c r="Q14" s="84">
        <v>68</v>
      </c>
      <c r="R14" s="84">
        <v>54</v>
      </c>
      <c r="S14" s="84">
        <v>53</v>
      </c>
      <c r="T14" s="84">
        <v>54</v>
      </c>
      <c r="U14" s="84">
        <v>45</v>
      </c>
      <c r="V14" s="84">
        <v>32</v>
      </c>
      <c r="W14" s="84">
        <v>36</v>
      </c>
      <c r="X14" s="84">
        <v>15</v>
      </c>
      <c r="Y14" s="84">
        <v>22</v>
      </c>
      <c r="Z14" s="84">
        <v>9</v>
      </c>
      <c r="AA14" s="84">
        <v>20</v>
      </c>
      <c r="AB14" s="84">
        <v>76</v>
      </c>
      <c r="AC14" s="84">
        <v>4</v>
      </c>
      <c r="AD14" s="84">
        <f t="shared" si="0"/>
        <v>717</v>
      </c>
    </row>
    <row r="15" spans="1:30" ht="12.75">
      <c r="A15" s="145" t="s">
        <v>19</v>
      </c>
      <c r="B15" s="146"/>
      <c r="C15" s="89">
        <f aca="true" t="shared" si="2" ref="C15:AD15">SUM(C12:C14)</f>
        <v>45</v>
      </c>
      <c r="D15" s="89">
        <f t="shared" si="2"/>
        <v>14</v>
      </c>
      <c r="E15" s="89">
        <f t="shared" si="2"/>
        <v>23</v>
      </c>
      <c r="F15" s="89">
        <f t="shared" si="2"/>
        <v>22</v>
      </c>
      <c r="G15" s="89">
        <f t="shared" si="2"/>
        <v>17</v>
      </c>
      <c r="H15" s="89">
        <f t="shared" si="2"/>
        <v>43</v>
      </c>
      <c r="I15" s="89">
        <f t="shared" si="2"/>
        <v>47</v>
      </c>
      <c r="J15" s="89">
        <f t="shared" si="2"/>
        <v>159</v>
      </c>
      <c r="K15" s="89">
        <f t="shared" si="2"/>
        <v>236</v>
      </c>
      <c r="L15" s="89">
        <f t="shared" si="2"/>
        <v>303</v>
      </c>
      <c r="M15" s="89">
        <f t="shared" si="2"/>
        <v>519</v>
      </c>
      <c r="N15" s="89">
        <f t="shared" si="2"/>
        <v>420</v>
      </c>
      <c r="O15" s="89">
        <f t="shared" si="2"/>
        <v>540</v>
      </c>
      <c r="P15" s="89">
        <f t="shared" si="2"/>
        <v>638</v>
      </c>
      <c r="Q15" s="89">
        <f t="shared" si="2"/>
        <v>628</v>
      </c>
      <c r="R15" s="89">
        <f t="shared" si="2"/>
        <v>646</v>
      </c>
      <c r="S15" s="89">
        <f t="shared" si="2"/>
        <v>695</v>
      </c>
      <c r="T15" s="89">
        <f t="shared" si="2"/>
        <v>724</v>
      </c>
      <c r="U15" s="89">
        <f t="shared" si="2"/>
        <v>735</v>
      </c>
      <c r="V15" s="89">
        <f t="shared" si="2"/>
        <v>645</v>
      </c>
      <c r="W15" s="89">
        <f t="shared" si="2"/>
        <v>727</v>
      </c>
      <c r="X15" s="89">
        <f t="shared" si="2"/>
        <v>725</v>
      </c>
      <c r="Y15" s="89">
        <f t="shared" si="2"/>
        <v>675</v>
      </c>
      <c r="Z15" s="89">
        <f t="shared" si="2"/>
        <v>672</v>
      </c>
      <c r="AA15" s="89">
        <f t="shared" si="2"/>
        <v>8248</v>
      </c>
      <c r="AB15" s="89">
        <f t="shared" si="2"/>
        <v>2198</v>
      </c>
      <c r="AC15" s="89">
        <f t="shared" si="2"/>
        <v>337</v>
      </c>
      <c r="AD15" s="96">
        <f t="shared" si="2"/>
        <v>20681</v>
      </c>
    </row>
    <row r="16" spans="1:30" ht="12.75">
      <c r="A16" s="180" t="s">
        <v>20</v>
      </c>
      <c r="B16" s="171"/>
      <c r="C16" s="92">
        <f aca="true" t="shared" si="3" ref="C16:AD16">+C15+C11</f>
        <v>5237</v>
      </c>
      <c r="D16" s="92">
        <f t="shared" si="3"/>
        <v>3360</v>
      </c>
      <c r="E16" s="92">
        <f t="shared" si="3"/>
        <v>3527</v>
      </c>
      <c r="F16" s="92">
        <f t="shared" si="3"/>
        <v>4186</v>
      </c>
      <c r="G16" s="92">
        <f t="shared" si="3"/>
        <v>4459</v>
      </c>
      <c r="H16" s="92">
        <f t="shared" si="3"/>
        <v>10965</v>
      </c>
      <c r="I16" s="92">
        <f t="shared" si="3"/>
        <v>9006</v>
      </c>
      <c r="J16" s="92">
        <f t="shared" si="3"/>
        <v>42844</v>
      </c>
      <c r="K16" s="92">
        <f t="shared" si="3"/>
        <v>43332</v>
      </c>
      <c r="L16" s="92">
        <f t="shared" si="3"/>
        <v>56102</v>
      </c>
      <c r="M16" s="92">
        <f t="shared" si="3"/>
        <v>64295</v>
      </c>
      <c r="N16" s="92">
        <f t="shared" si="3"/>
        <v>69676</v>
      </c>
      <c r="O16" s="92">
        <f t="shared" si="3"/>
        <v>75310</v>
      </c>
      <c r="P16" s="92">
        <f t="shared" si="3"/>
        <v>75292</v>
      </c>
      <c r="Q16" s="92">
        <f t="shared" si="3"/>
        <v>71796</v>
      </c>
      <c r="R16" s="92">
        <f t="shared" si="3"/>
        <v>68009</v>
      </c>
      <c r="S16" s="92">
        <f t="shared" si="3"/>
        <v>62603</v>
      </c>
      <c r="T16" s="92">
        <f t="shared" si="3"/>
        <v>59875</v>
      </c>
      <c r="U16" s="92">
        <f t="shared" si="3"/>
        <v>55443</v>
      </c>
      <c r="V16" s="92">
        <f t="shared" si="3"/>
        <v>51317</v>
      </c>
      <c r="W16" s="92">
        <f t="shared" si="3"/>
        <v>47488</v>
      </c>
      <c r="X16" s="92">
        <f t="shared" si="3"/>
        <v>44341</v>
      </c>
      <c r="Y16" s="92">
        <f t="shared" si="3"/>
        <v>41620</v>
      </c>
      <c r="Z16" s="92">
        <f t="shared" si="3"/>
        <v>38924</v>
      </c>
      <c r="AA16" s="92">
        <f t="shared" si="3"/>
        <v>96652</v>
      </c>
      <c r="AB16" s="92">
        <f t="shared" si="3"/>
        <v>383698</v>
      </c>
      <c r="AC16" s="92">
        <f t="shared" si="3"/>
        <v>115259</v>
      </c>
      <c r="AD16" s="103">
        <f t="shared" si="3"/>
        <v>1604616</v>
      </c>
    </row>
    <row r="17" spans="1:30" ht="12.75">
      <c r="A17" s="150" t="s">
        <v>31</v>
      </c>
      <c r="B17" s="151"/>
      <c r="C17" s="16">
        <f>+C16/$AD$16</f>
        <v>0.0032637091989609975</v>
      </c>
      <c r="D17" s="16">
        <f aca="true" t="shared" si="4" ref="D17:AD17">+D16/$AD$16</f>
        <v>0.0020939589284913024</v>
      </c>
      <c r="E17" s="16">
        <f t="shared" si="4"/>
        <v>0.0021980336728538168</v>
      </c>
      <c r="F17" s="16">
        <f t="shared" si="4"/>
        <v>0.0026087238317454146</v>
      </c>
      <c r="G17" s="16">
        <f t="shared" si="4"/>
        <v>0.002778857994685333</v>
      </c>
      <c r="H17" s="16">
        <f t="shared" si="4"/>
        <v>0.006833410610389027</v>
      </c>
      <c r="I17" s="16">
        <f t="shared" si="4"/>
        <v>0.005612557770831152</v>
      </c>
      <c r="J17" s="16">
        <f t="shared" si="4"/>
        <v>0.026700469146512314</v>
      </c>
      <c r="K17" s="16">
        <f t="shared" si="4"/>
        <v>0.02700459175279319</v>
      </c>
      <c r="L17" s="16">
        <f t="shared" si="4"/>
        <v>0.03496288208518424</v>
      </c>
      <c r="M17" s="16">
        <f t="shared" si="4"/>
        <v>0.04006877657956795</v>
      </c>
      <c r="N17" s="16">
        <f t="shared" si="4"/>
        <v>0.043422226875464286</v>
      </c>
      <c r="O17" s="16">
        <f t="shared" si="4"/>
        <v>0.04693334729305952</v>
      </c>
      <c r="P17" s="16">
        <f t="shared" si="4"/>
        <v>0.046922129655942606</v>
      </c>
      <c r="Q17" s="16">
        <f t="shared" si="4"/>
        <v>0.04474341524701237</v>
      </c>
      <c r="R17" s="16">
        <f t="shared" si="4"/>
        <v>0.0423833490380253</v>
      </c>
      <c r="S17" s="16">
        <f t="shared" si="4"/>
        <v>0.039014318690577685</v>
      </c>
      <c r="T17" s="16">
        <f t="shared" si="4"/>
        <v>0.0373142234653026</v>
      </c>
      <c r="U17" s="16">
        <f t="shared" si="4"/>
        <v>0.03455219192629264</v>
      </c>
      <c r="V17" s="16">
        <f t="shared" si="4"/>
        <v>0.03198086021827029</v>
      </c>
      <c r="W17" s="16">
        <f t="shared" si="4"/>
        <v>0.029594619522677078</v>
      </c>
      <c r="X17" s="16">
        <f t="shared" si="4"/>
        <v>0.027633402633402634</v>
      </c>
      <c r="Y17" s="16">
        <f t="shared" si="4"/>
        <v>0.025937669822561907</v>
      </c>
      <c r="Z17" s="16">
        <f t="shared" si="4"/>
        <v>0.02425751706327246</v>
      </c>
      <c r="AA17" s="16">
        <f t="shared" si="4"/>
        <v>0.060233725701351604</v>
      </c>
      <c r="AB17" s="16">
        <f t="shared" si="4"/>
        <v>0.23912138480483805</v>
      </c>
      <c r="AC17" s="16">
        <f t="shared" si="4"/>
        <v>0.07182964646993424</v>
      </c>
      <c r="AD17" s="17">
        <f t="shared" si="4"/>
        <v>1</v>
      </c>
    </row>
    <row r="18" spans="1:30" ht="12.75">
      <c r="A18" s="152" t="s">
        <v>199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4"/>
    </row>
    <row r="19" spans="1:30" ht="12.75">
      <c r="A19" s="71" t="s">
        <v>226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ht="12.75">
      <c r="A20" s="184" t="s">
        <v>235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</row>
    <row r="21" spans="1:30" ht="12.7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9"/>
    </row>
    <row r="24" ht="12.75">
      <c r="X24" s="55"/>
    </row>
    <row r="25" ht="12.75">
      <c r="B25" s="118" t="s">
        <v>158</v>
      </c>
    </row>
  </sheetData>
  <sheetProtection/>
  <mergeCells count="13">
    <mergeCell ref="A20:AD20"/>
    <mergeCell ref="A21:AD21"/>
    <mergeCell ref="A16:B16"/>
    <mergeCell ref="A17:B17"/>
    <mergeCell ref="C3:AC3"/>
    <mergeCell ref="A11:B11"/>
    <mergeCell ref="A1:AD1"/>
    <mergeCell ref="A2:AD2"/>
    <mergeCell ref="A15:B15"/>
    <mergeCell ref="A18:AD18"/>
    <mergeCell ref="AD3:AD4"/>
    <mergeCell ref="A3:A4"/>
    <mergeCell ref="B3:B4"/>
  </mergeCells>
  <hyperlinks>
    <hyperlink ref="B25" location="Índice!A1" display="Volver"/>
    <hyperlink ref="AF1" location="Í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PageLayoutView="0" workbookViewId="0" topLeftCell="E1">
      <selection activeCell="W1" sqref="W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8" width="8.57421875" style="3" customWidth="1"/>
    <col min="9" max="9" width="11.140625" style="3" bestFit="1" customWidth="1"/>
    <col min="10" max="18" width="8.57421875" style="3" customWidth="1"/>
    <col min="19" max="19" width="11.7109375" style="3" customWidth="1"/>
    <col min="20" max="21" width="15.421875" style="3" customWidth="1"/>
    <col min="22" max="16384" width="11.421875" style="3" customWidth="1"/>
  </cols>
  <sheetData>
    <row r="1" spans="1:23" ht="12.75">
      <c r="A1" s="133" t="s">
        <v>131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W1" s="118" t="s">
        <v>158</v>
      </c>
    </row>
    <row r="2" spans="1:21" ht="13.5" customHeight="1">
      <c r="A2" s="158" t="s">
        <v>236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</row>
    <row r="3" spans="1:21" ht="13.5" customHeight="1">
      <c r="A3" s="163" t="s">
        <v>0</v>
      </c>
      <c r="B3" s="166" t="s">
        <v>1</v>
      </c>
      <c r="C3" s="169" t="s">
        <v>46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66" t="s">
        <v>30</v>
      </c>
      <c r="T3" s="169" t="s">
        <v>206</v>
      </c>
      <c r="U3" s="172"/>
    </row>
    <row r="4" spans="1:21" ht="12.75">
      <c r="A4" s="165"/>
      <c r="B4" s="168"/>
      <c r="C4" s="44" t="s">
        <v>161</v>
      </c>
      <c r="D4" s="47" t="s">
        <v>33</v>
      </c>
      <c r="E4" s="44" t="s">
        <v>34</v>
      </c>
      <c r="F4" s="44" t="s">
        <v>35</v>
      </c>
      <c r="G4" s="44" t="s">
        <v>36</v>
      </c>
      <c r="H4" s="44" t="s">
        <v>37</v>
      </c>
      <c r="I4" s="44" t="s">
        <v>45</v>
      </c>
      <c r="J4" s="44" t="s">
        <v>38</v>
      </c>
      <c r="K4" s="44" t="s">
        <v>39</v>
      </c>
      <c r="L4" s="44" t="s">
        <v>221</v>
      </c>
      <c r="M4" s="44" t="s">
        <v>40</v>
      </c>
      <c r="N4" s="44" t="s">
        <v>41</v>
      </c>
      <c r="O4" s="44" t="s">
        <v>160</v>
      </c>
      <c r="P4" s="44" t="s">
        <v>42</v>
      </c>
      <c r="Q4" s="44" t="s">
        <v>43</v>
      </c>
      <c r="R4" s="44" t="s">
        <v>44</v>
      </c>
      <c r="S4" s="168"/>
      <c r="T4" s="63" t="s">
        <v>47</v>
      </c>
      <c r="U4" s="48" t="s">
        <v>48</v>
      </c>
    </row>
    <row r="5" spans="1:21" ht="12.75">
      <c r="A5" s="12">
        <v>67</v>
      </c>
      <c r="B5" s="13" t="s">
        <v>15</v>
      </c>
      <c r="C5" s="80">
        <v>4098</v>
      </c>
      <c r="D5" s="80">
        <v>3616</v>
      </c>
      <c r="E5" s="80">
        <v>16941</v>
      </c>
      <c r="F5" s="80">
        <v>4906</v>
      </c>
      <c r="G5" s="80">
        <v>8820</v>
      </c>
      <c r="H5" s="80">
        <v>24427</v>
      </c>
      <c r="I5" s="80">
        <v>234371</v>
      </c>
      <c r="J5" s="80">
        <v>16681</v>
      </c>
      <c r="K5" s="80">
        <v>19903</v>
      </c>
      <c r="L5" s="80">
        <v>4969</v>
      </c>
      <c r="M5" s="80">
        <v>21649</v>
      </c>
      <c r="N5" s="80">
        <v>13558</v>
      </c>
      <c r="O5" s="80">
        <v>6396</v>
      </c>
      <c r="P5" s="80">
        <v>16403</v>
      </c>
      <c r="Q5" s="80">
        <v>1161</v>
      </c>
      <c r="R5" s="80">
        <v>5380</v>
      </c>
      <c r="S5" s="80">
        <f aca="true" t="shared" si="0" ref="S5:S10">SUM(C5:R5)</f>
        <v>403279</v>
      </c>
      <c r="T5" s="5">
        <f aca="true" t="shared" si="1" ref="T5:T10">+I5/S5</f>
        <v>0.5811634129225672</v>
      </c>
      <c r="U5" s="5">
        <f>1-T5</f>
        <v>0.41883658707743276</v>
      </c>
    </row>
    <row r="6" spans="1:21" ht="12.75">
      <c r="A6" s="6">
        <v>78</v>
      </c>
      <c r="B6" s="14" t="s">
        <v>159</v>
      </c>
      <c r="C6" s="82">
        <v>2932</v>
      </c>
      <c r="D6" s="82">
        <v>6994</v>
      </c>
      <c r="E6" s="82">
        <v>27573</v>
      </c>
      <c r="F6" s="82">
        <v>4347</v>
      </c>
      <c r="G6" s="82">
        <v>8273</v>
      </c>
      <c r="H6" s="82">
        <v>26314</v>
      </c>
      <c r="I6" s="82">
        <v>255954</v>
      </c>
      <c r="J6" s="82">
        <v>11251</v>
      </c>
      <c r="K6" s="82">
        <v>10448</v>
      </c>
      <c r="L6" s="82">
        <v>3082</v>
      </c>
      <c r="M6" s="82">
        <v>20149</v>
      </c>
      <c r="N6" s="82">
        <v>14513</v>
      </c>
      <c r="O6" s="82">
        <v>4334</v>
      </c>
      <c r="P6" s="82">
        <v>13682</v>
      </c>
      <c r="Q6" s="82">
        <v>1091</v>
      </c>
      <c r="R6" s="82">
        <v>3130</v>
      </c>
      <c r="S6" s="82">
        <f t="shared" si="0"/>
        <v>414067</v>
      </c>
      <c r="T6" s="7">
        <f t="shared" si="1"/>
        <v>0.6181463386360179</v>
      </c>
      <c r="U6" s="7">
        <f aca="true" t="shared" si="2" ref="U6:U16">1-T6</f>
        <v>0.38185366136398213</v>
      </c>
    </row>
    <row r="7" spans="1:21" ht="12.75">
      <c r="A7" s="6">
        <v>80</v>
      </c>
      <c r="B7" s="14" t="s">
        <v>16</v>
      </c>
      <c r="C7" s="82">
        <v>30</v>
      </c>
      <c r="D7" s="82">
        <v>46</v>
      </c>
      <c r="E7" s="82">
        <v>90</v>
      </c>
      <c r="F7" s="82">
        <v>30</v>
      </c>
      <c r="G7" s="82">
        <v>205</v>
      </c>
      <c r="H7" s="82">
        <v>9371</v>
      </c>
      <c r="I7" s="82">
        <v>67209</v>
      </c>
      <c r="J7" s="82">
        <v>492</v>
      </c>
      <c r="K7" s="82">
        <v>446</v>
      </c>
      <c r="L7" s="82">
        <v>124</v>
      </c>
      <c r="M7" s="82">
        <v>2057</v>
      </c>
      <c r="N7" s="82">
        <v>1004</v>
      </c>
      <c r="O7" s="82">
        <v>400</v>
      </c>
      <c r="P7" s="82">
        <v>1366</v>
      </c>
      <c r="Q7" s="82">
        <v>26</v>
      </c>
      <c r="R7" s="82">
        <v>37</v>
      </c>
      <c r="S7" s="82">
        <f t="shared" si="0"/>
        <v>82933</v>
      </c>
      <c r="T7" s="7">
        <f t="shared" si="1"/>
        <v>0.8104011672072637</v>
      </c>
      <c r="U7" s="7">
        <f t="shared" si="2"/>
        <v>0.18959883279273626</v>
      </c>
    </row>
    <row r="8" spans="1:21" ht="12.75">
      <c r="A8" s="6">
        <v>81</v>
      </c>
      <c r="B8" s="14" t="s">
        <v>216</v>
      </c>
      <c r="C8" s="82">
        <v>1518</v>
      </c>
      <c r="D8" s="82">
        <v>4135</v>
      </c>
      <c r="E8" s="82">
        <v>13015</v>
      </c>
      <c r="F8" s="82">
        <v>4157</v>
      </c>
      <c r="G8" s="82">
        <v>4741</v>
      </c>
      <c r="H8" s="82">
        <v>20098</v>
      </c>
      <c r="I8" s="82">
        <v>82059</v>
      </c>
      <c r="J8" s="82">
        <v>11790</v>
      </c>
      <c r="K8" s="82">
        <v>6036</v>
      </c>
      <c r="L8" s="82">
        <v>4043</v>
      </c>
      <c r="M8" s="82">
        <v>29110</v>
      </c>
      <c r="N8" s="82">
        <v>7764</v>
      </c>
      <c r="O8" s="82">
        <v>4179</v>
      </c>
      <c r="P8" s="82">
        <v>9396</v>
      </c>
      <c r="Q8" s="82">
        <v>712</v>
      </c>
      <c r="R8" s="82">
        <v>2778</v>
      </c>
      <c r="S8" s="82">
        <f t="shared" si="0"/>
        <v>205531</v>
      </c>
      <c r="T8" s="7">
        <f>+I8/S8</f>
        <v>0.39925364057003565</v>
      </c>
      <c r="U8" s="7">
        <f t="shared" si="2"/>
        <v>0.6007463594299643</v>
      </c>
    </row>
    <row r="9" spans="1:21" ht="12.75">
      <c r="A9" s="6">
        <v>99</v>
      </c>
      <c r="B9" s="14" t="s">
        <v>200</v>
      </c>
      <c r="C9" s="82">
        <v>2599</v>
      </c>
      <c r="D9" s="82">
        <v>4628</v>
      </c>
      <c r="E9" s="82">
        <v>9671</v>
      </c>
      <c r="F9" s="82">
        <v>6012</v>
      </c>
      <c r="G9" s="82">
        <v>12103</v>
      </c>
      <c r="H9" s="82">
        <v>29677</v>
      </c>
      <c r="I9" s="82">
        <v>282532</v>
      </c>
      <c r="J9" s="82">
        <v>10192</v>
      </c>
      <c r="K9" s="82">
        <v>7977</v>
      </c>
      <c r="L9" s="82">
        <v>2240</v>
      </c>
      <c r="M9" s="82">
        <v>11425</v>
      </c>
      <c r="N9" s="82">
        <v>5809</v>
      </c>
      <c r="O9" s="82">
        <v>2066</v>
      </c>
      <c r="P9" s="82">
        <v>8241</v>
      </c>
      <c r="Q9" s="82">
        <v>780</v>
      </c>
      <c r="R9" s="82">
        <v>1663</v>
      </c>
      <c r="S9" s="82">
        <f t="shared" si="0"/>
        <v>397615</v>
      </c>
      <c r="T9" s="7">
        <f t="shared" si="1"/>
        <v>0.7105667542723488</v>
      </c>
      <c r="U9" s="7">
        <f t="shared" si="2"/>
        <v>0.28943324572765117</v>
      </c>
    </row>
    <row r="10" spans="1:21" ht="12.75">
      <c r="A10" s="8">
        <v>107</v>
      </c>
      <c r="B10" s="15" t="s">
        <v>201</v>
      </c>
      <c r="C10" s="84">
        <v>4155</v>
      </c>
      <c r="D10" s="84">
        <v>9711</v>
      </c>
      <c r="E10" s="84">
        <v>13009</v>
      </c>
      <c r="F10" s="84">
        <v>4332</v>
      </c>
      <c r="G10" s="84">
        <v>7558</v>
      </c>
      <c r="H10" s="84">
        <v>31004</v>
      </c>
      <c r="I10" s="84">
        <v>257400</v>
      </c>
      <c r="J10" s="84">
        <v>9471</v>
      </c>
      <c r="K10" s="84">
        <v>12034</v>
      </c>
      <c r="L10" s="84">
        <v>7914</v>
      </c>
      <c r="M10" s="84">
        <v>30061</v>
      </c>
      <c r="N10" s="84">
        <v>9739</v>
      </c>
      <c r="O10" s="84">
        <v>5164</v>
      </c>
      <c r="P10" s="84">
        <v>18627</v>
      </c>
      <c r="Q10" s="84">
        <v>1665</v>
      </c>
      <c r="R10" s="84">
        <v>6330</v>
      </c>
      <c r="S10" s="84">
        <f t="shared" si="0"/>
        <v>428174</v>
      </c>
      <c r="T10" s="9">
        <f t="shared" si="1"/>
        <v>0.6011574733636326</v>
      </c>
      <c r="U10" s="9">
        <f t="shared" si="2"/>
        <v>0.39884252663636743</v>
      </c>
    </row>
    <row r="11" spans="1:21" ht="12.75" customHeight="1">
      <c r="A11" s="143" t="s">
        <v>17</v>
      </c>
      <c r="B11" s="144"/>
      <c r="C11" s="86">
        <f>SUM(C5:C10)</f>
        <v>15332</v>
      </c>
      <c r="D11" s="86">
        <f>SUM(D5:D10)</f>
        <v>29130</v>
      </c>
      <c r="E11" s="86">
        <f aca="true" t="shared" si="3" ref="E11:S11">SUM(E5:E10)</f>
        <v>80299</v>
      </c>
      <c r="F11" s="86">
        <f t="shared" si="3"/>
        <v>23784</v>
      </c>
      <c r="G11" s="86">
        <f t="shared" si="3"/>
        <v>41700</v>
      </c>
      <c r="H11" s="86">
        <f t="shared" si="3"/>
        <v>140891</v>
      </c>
      <c r="I11" s="86">
        <f>SUM(I5:I10)</f>
        <v>1179525</v>
      </c>
      <c r="J11" s="86">
        <f t="shared" si="3"/>
        <v>59877</v>
      </c>
      <c r="K11" s="86">
        <f t="shared" si="3"/>
        <v>56844</v>
      </c>
      <c r="L11" s="86">
        <f>SUM(L5:L10)</f>
        <v>22372</v>
      </c>
      <c r="M11" s="86">
        <f t="shared" si="3"/>
        <v>114451</v>
      </c>
      <c r="N11" s="86">
        <f t="shared" si="3"/>
        <v>52387</v>
      </c>
      <c r="O11" s="86">
        <f>SUM(O5:O10)</f>
        <v>22539</v>
      </c>
      <c r="P11" s="86">
        <f t="shared" si="3"/>
        <v>67715</v>
      </c>
      <c r="Q11" s="86">
        <f t="shared" si="3"/>
        <v>5435</v>
      </c>
      <c r="R11" s="86">
        <f t="shared" si="3"/>
        <v>19318</v>
      </c>
      <c r="S11" s="95">
        <f t="shared" si="3"/>
        <v>1931599</v>
      </c>
      <c r="T11" s="31">
        <f>+(I5+I6+I7+I8+I9+I10)/S11</f>
        <v>0.6106469303411319</v>
      </c>
      <c r="U11" s="28">
        <f t="shared" si="2"/>
        <v>0.38935306965886807</v>
      </c>
    </row>
    <row r="12" spans="1:21" ht="12.75">
      <c r="A12" s="6">
        <v>63</v>
      </c>
      <c r="B12" s="14" t="s">
        <v>232</v>
      </c>
      <c r="C12" s="82">
        <v>72</v>
      </c>
      <c r="D12" s="82">
        <v>89</v>
      </c>
      <c r="E12" s="82">
        <v>8661</v>
      </c>
      <c r="F12" s="82">
        <v>456</v>
      </c>
      <c r="G12" s="82">
        <v>671</v>
      </c>
      <c r="H12" s="82">
        <v>2016</v>
      </c>
      <c r="I12" s="82">
        <v>1424</v>
      </c>
      <c r="J12" s="82">
        <v>10178</v>
      </c>
      <c r="K12" s="82">
        <v>66</v>
      </c>
      <c r="L12" s="82">
        <v>17</v>
      </c>
      <c r="M12" s="82">
        <v>68</v>
      </c>
      <c r="N12" s="82">
        <v>35</v>
      </c>
      <c r="O12" s="82">
        <v>4</v>
      </c>
      <c r="P12" s="82">
        <v>9</v>
      </c>
      <c r="Q12" s="82"/>
      <c r="R12" s="82">
        <v>1</v>
      </c>
      <c r="S12" s="82">
        <f>SUM(C12:R12)</f>
        <v>23767</v>
      </c>
      <c r="T12" s="7">
        <f>+J12/S12</f>
        <v>0.42824083813691255</v>
      </c>
      <c r="U12" s="7">
        <f t="shared" si="2"/>
        <v>0.5717591618630875</v>
      </c>
    </row>
    <row r="13" spans="1:21" ht="12.75">
      <c r="A13" s="6">
        <v>76</v>
      </c>
      <c r="B13" s="14" t="s">
        <v>202</v>
      </c>
      <c r="C13" s="82">
        <v>109</v>
      </c>
      <c r="D13" s="82">
        <v>161</v>
      </c>
      <c r="E13" s="82">
        <v>196</v>
      </c>
      <c r="F13" s="82">
        <v>127</v>
      </c>
      <c r="G13" s="82">
        <v>417</v>
      </c>
      <c r="H13" s="82">
        <v>1372</v>
      </c>
      <c r="I13" s="82">
        <v>9527</v>
      </c>
      <c r="J13" s="82">
        <v>543</v>
      </c>
      <c r="K13" s="82">
        <v>436</v>
      </c>
      <c r="L13" s="82">
        <v>272</v>
      </c>
      <c r="M13" s="82">
        <v>782</v>
      </c>
      <c r="N13" s="82">
        <v>680</v>
      </c>
      <c r="O13" s="82">
        <v>267</v>
      </c>
      <c r="P13" s="82">
        <v>490</v>
      </c>
      <c r="Q13" s="82">
        <v>61</v>
      </c>
      <c r="R13" s="82">
        <v>107</v>
      </c>
      <c r="S13" s="82">
        <f>SUM(C13:R13)</f>
        <v>15547</v>
      </c>
      <c r="T13" s="7">
        <f>+I13/S13</f>
        <v>0.6127870328680775</v>
      </c>
      <c r="U13" s="7">
        <f t="shared" si="2"/>
        <v>0.38721296713192255</v>
      </c>
    </row>
    <row r="14" spans="1:21" ht="12.75">
      <c r="A14" s="8">
        <v>94</v>
      </c>
      <c r="B14" s="15" t="s">
        <v>18</v>
      </c>
      <c r="C14" s="84">
        <v>2</v>
      </c>
      <c r="D14" s="84">
        <v>7</v>
      </c>
      <c r="E14" s="84">
        <v>674</v>
      </c>
      <c r="F14" s="84">
        <v>1</v>
      </c>
      <c r="G14" s="84">
        <v>62</v>
      </c>
      <c r="H14" s="84"/>
      <c r="I14" s="84">
        <v>2</v>
      </c>
      <c r="J14" s="84"/>
      <c r="K14" s="84"/>
      <c r="L14" s="84"/>
      <c r="M14" s="84">
        <v>1</v>
      </c>
      <c r="N14" s="84"/>
      <c r="O14" s="84"/>
      <c r="P14" s="84"/>
      <c r="Q14" s="84"/>
      <c r="R14" s="84"/>
      <c r="S14" s="84">
        <f>SUM(C14:R14)</f>
        <v>749</v>
      </c>
      <c r="T14" s="9">
        <f>+E14/S14</f>
        <v>0.8998664886515354</v>
      </c>
      <c r="U14" s="9">
        <f t="shared" si="2"/>
        <v>0.1001335113484646</v>
      </c>
    </row>
    <row r="15" spans="1:21" ht="12.75" customHeight="1">
      <c r="A15" s="145" t="s">
        <v>19</v>
      </c>
      <c r="B15" s="146"/>
      <c r="C15" s="89">
        <f aca="true" t="shared" si="4" ref="C15:S15">SUM(C12:C14)</f>
        <v>183</v>
      </c>
      <c r="D15" s="89">
        <f t="shared" si="4"/>
        <v>257</v>
      </c>
      <c r="E15" s="89">
        <f t="shared" si="4"/>
        <v>9531</v>
      </c>
      <c r="F15" s="89">
        <f t="shared" si="4"/>
        <v>584</v>
      </c>
      <c r="G15" s="89">
        <f t="shared" si="4"/>
        <v>1150</v>
      </c>
      <c r="H15" s="89">
        <f t="shared" si="4"/>
        <v>3388</v>
      </c>
      <c r="I15" s="89">
        <f t="shared" si="4"/>
        <v>10953</v>
      </c>
      <c r="J15" s="89">
        <f t="shared" si="4"/>
        <v>10721</v>
      </c>
      <c r="K15" s="89">
        <f t="shared" si="4"/>
        <v>502</v>
      </c>
      <c r="L15" s="89">
        <f t="shared" si="4"/>
        <v>289</v>
      </c>
      <c r="M15" s="89">
        <f t="shared" si="4"/>
        <v>851</v>
      </c>
      <c r="N15" s="89">
        <f t="shared" si="4"/>
        <v>715</v>
      </c>
      <c r="O15" s="89">
        <f t="shared" si="4"/>
        <v>271</v>
      </c>
      <c r="P15" s="89">
        <f t="shared" si="4"/>
        <v>499</v>
      </c>
      <c r="Q15" s="89">
        <f t="shared" si="4"/>
        <v>61</v>
      </c>
      <c r="R15" s="89">
        <f t="shared" si="4"/>
        <v>108</v>
      </c>
      <c r="S15" s="96">
        <f t="shared" si="4"/>
        <v>40063</v>
      </c>
      <c r="T15" s="32">
        <f>(J12+I13+E14)/S15</f>
        <v>0.5086738387040411</v>
      </c>
      <c r="U15" s="30">
        <f t="shared" si="2"/>
        <v>0.49132616129595885</v>
      </c>
    </row>
    <row r="16" spans="1:21" ht="12.75" customHeight="1">
      <c r="A16" s="180" t="s">
        <v>20</v>
      </c>
      <c r="B16" s="171"/>
      <c r="C16" s="92">
        <f aca="true" t="shared" si="5" ref="C16:S16">+C11+C15</f>
        <v>15515</v>
      </c>
      <c r="D16" s="92">
        <f t="shared" si="5"/>
        <v>29387</v>
      </c>
      <c r="E16" s="92">
        <f t="shared" si="5"/>
        <v>89830</v>
      </c>
      <c r="F16" s="92">
        <f t="shared" si="5"/>
        <v>24368</v>
      </c>
      <c r="G16" s="92">
        <f t="shared" si="5"/>
        <v>42850</v>
      </c>
      <c r="H16" s="92">
        <f t="shared" si="5"/>
        <v>144279</v>
      </c>
      <c r="I16" s="92">
        <f t="shared" si="5"/>
        <v>1190478</v>
      </c>
      <c r="J16" s="92">
        <f t="shared" si="5"/>
        <v>70598</v>
      </c>
      <c r="K16" s="92">
        <f t="shared" si="5"/>
        <v>57346</v>
      </c>
      <c r="L16" s="92">
        <f t="shared" si="5"/>
        <v>22661</v>
      </c>
      <c r="M16" s="92">
        <f t="shared" si="5"/>
        <v>115302</v>
      </c>
      <c r="N16" s="92">
        <f t="shared" si="5"/>
        <v>53102</v>
      </c>
      <c r="O16" s="92">
        <f t="shared" si="5"/>
        <v>22810</v>
      </c>
      <c r="P16" s="92">
        <f t="shared" si="5"/>
        <v>68214</v>
      </c>
      <c r="Q16" s="92">
        <f t="shared" si="5"/>
        <v>5496</v>
      </c>
      <c r="R16" s="92">
        <f t="shared" si="5"/>
        <v>19426</v>
      </c>
      <c r="S16" s="103">
        <f t="shared" si="5"/>
        <v>1971662</v>
      </c>
      <c r="T16" s="72">
        <f>((I5+I6+I7+I8+I9+I10)+(J12+I13+E14))/S16</f>
        <v>0.6085748977258779</v>
      </c>
      <c r="U16" s="33">
        <f t="shared" si="2"/>
        <v>0.3914251022741221</v>
      </c>
    </row>
    <row r="17" spans="1:21" ht="12.75" customHeight="1">
      <c r="A17" s="150" t="s">
        <v>31</v>
      </c>
      <c r="B17" s="151"/>
      <c r="C17" s="16">
        <f aca="true" t="shared" si="6" ref="C17:S17">+C16/$S$16</f>
        <v>0.007868995801511618</v>
      </c>
      <c r="D17" s="16">
        <f t="shared" si="6"/>
        <v>0.014904684474316593</v>
      </c>
      <c r="E17" s="16">
        <f t="shared" si="6"/>
        <v>0.045560547396054696</v>
      </c>
      <c r="F17" s="16">
        <f t="shared" si="6"/>
        <v>0.012359116319125693</v>
      </c>
      <c r="G17" s="16">
        <f t="shared" si="6"/>
        <v>0.021732933941010172</v>
      </c>
      <c r="H17" s="16">
        <f t="shared" si="6"/>
        <v>0.07317633549766643</v>
      </c>
      <c r="I17" s="16">
        <f t="shared" si="6"/>
        <v>0.6037941594451788</v>
      </c>
      <c r="J17" s="16">
        <f t="shared" si="6"/>
        <v>0.035806340031912166</v>
      </c>
      <c r="K17" s="16">
        <f t="shared" si="6"/>
        <v>0.029085106879373848</v>
      </c>
      <c r="L17" s="16">
        <f t="shared" si="6"/>
        <v>0.01149334926574636</v>
      </c>
      <c r="M17" s="16">
        <f t="shared" si="6"/>
        <v>0.05847959741578425</v>
      </c>
      <c r="N17" s="16">
        <f t="shared" si="6"/>
        <v>0.026932608124516273</v>
      </c>
      <c r="O17" s="16">
        <f t="shared" si="6"/>
        <v>0.011568920027874961</v>
      </c>
      <c r="P17" s="16">
        <f t="shared" si="6"/>
        <v>0.03459720783785456</v>
      </c>
      <c r="Q17" s="16">
        <f t="shared" si="6"/>
        <v>0.0027874960312670224</v>
      </c>
      <c r="R17" s="16">
        <f t="shared" si="6"/>
        <v>0.009852601510806618</v>
      </c>
      <c r="S17" s="25">
        <f t="shared" si="6"/>
        <v>1</v>
      </c>
      <c r="T17" s="25"/>
      <c r="U17" s="17"/>
    </row>
    <row r="18" spans="1:21" ht="12.75" customHeight="1">
      <c r="A18" s="152" t="s">
        <v>199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</row>
    <row r="19" spans="1:21" ht="12.7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</row>
    <row r="22" spans="1:19" ht="12.75">
      <c r="A22" s="133" t="s">
        <v>132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</row>
    <row r="23" spans="1:19" ht="12.75">
      <c r="A23" s="158" t="s">
        <v>237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0"/>
    </row>
    <row r="24" spans="1:19" ht="12.75">
      <c r="A24" s="163" t="s">
        <v>0</v>
      </c>
      <c r="B24" s="166" t="s">
        <v>1</v>
      </c>
      <c r="C24" s="169" t="s">
        <v>46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90" t="s">
        <v>30</v>
      </c>
    </row>
    <row r="25" spans="1:19" ht="12.75">
      <c r="A25" s="165"/>
      <c r="B25" s="168"/>
      <c r="C25" s="44" t="s">
        <v>161</v>
      </c>
      <c r="D25" s="47" t="s">
        <v>33</v>
      </c>
      <c r="E25" s="44" t="s">
        <v>34</v>
      </c>
      <c r="F25" s="44" t="s">
        <v>35</v>
      </c>
      <c r="G25" s="44" t="s">
        <v>36</v>
      </c>
      <c r="H25" s="44" t="s">
        <v>37</v>
      </c>
      <c r="I25" s="44" t="s">
        <v>45</v>
      </c>
      <c r="J25" s="44" t="s">
        <v>38</v>
      </c>
      <c r="K25" s="44" t="s">
        <v>39</v>
      </c>
      <c r="L25" s="44" t="s">
        <v>221</v>
      </c>
      <c r="M25" s="44" t="s">
        <v>40</v>
      </c>
      <c r="N25" s="44" t="s">
        <v>41</v>
      </c>
      <c r="O25" s="44" t="s">
        <v>160</v>
      </c>
      <c r="P25" s="44" t="s">
        <v>42</v>
      </c>
      <c r="Q25" s="44" t="s">
        <v>43</v>
      </c>
      <c r="R25" s="44" t="s">
        <v>44</v>
      </c>
      <c r="S25" s="191"/>
    </row>
    <row r="26" spans="1:19" ht="12.75">
      <c r="A26" s="12">
        <v>67</v>
      </c>
      <c r="B26" s="13" t="s">
        <v>15</v>
      </c>
      <c r="C26" s="80">
        <v>2531</v>
      </c>
      <c r="D26" s="80">
        <v>2515</v>
      </c>
      <c r="E26" s="80">
        <v>12855</v>
      </c>
      <c r="F26" s="80">
        <v>3804</v>
      </c>
      <c r="G26" s="80">
        <v>6953</v>
      </c>
      <c r="H26" s="80">
        <v>14458</v>
      </c>
      <c r="I26" s="80">
        <v>137214</v>
      </c>
      <c r="J26" s="80">
        <v>11277</v>
      </c>
      <c r="K26" s="80">
        <v>10666</v>
      </c>
      <c r="L26" s="80">
        <v>2626</v>
      </c>
      <c r="M26" s="80">
        <v>12165</v>
      </c>
      <c r="N26" s="80">
        <v>7783</v>
      </c>
      <c r="O26" s="80">
        <v>3670</v>
      </c>
      <c r="P26" s="80">
        <v>10469</v>
      </c>
      <c r="Q26" s="80">
        <v>741</v>
      </c>
      <c r="R26" s="80">
        <v>2462</v>
      </c>
      <c r="S26" s="80">
        <f aca="true" t="shared" si="7" ref="S26:S31">SUM(C26:R26)</f>
        <v>242189</v>
      </c>
    </row>
    <row r="27" spans="1:19" ht="12.75">
      <c r="A27" s="6">
        <v>78</v>
      </c>
      <c r="B27" s="14" t="s">
        <v>159</v>
      </c>
      <c r="C27" s="82">
        <v>2158</v>
      </c>
      <c r="D27" s="82">
        <v>5446</v>
      </c>
      <c r="E27" s="82">
        <v>26628</v>
      </c>
      <c r="F27" s="82">
        <v>3980</v>
      </c>
      <c r="G27" s="82">
        <v>8802</v>
      </c>
      <c r="H27" s="82">
        <v>17324</v>
      </c>
      <c r="I27" s="82">
        <v>162914</v>
      </c>
      <c r="J27" s="82">
        <v>8121</v>
      </c>
      <c r="K27" s="82">
        <v>6233</v>
      </c>
      <c r="L27" s="82">
        <v>1738</v>
      </c>
      <c r="M27" s="82">
        <v>12270</v>
      </c>
      <c r="N27" s="82">
        <v>8964</v>
      </c>
      <c r="O27" s="82">
        <v>2806</v>
      </c>
      <c r="P27" s="82">
        <v>7702</v>
      </c>
      <c r="Q27" s="82">
        <v>694</v>
      </c>
      <c r="R27" s="82">
        <v>1787</v>
      </c>
      <c r="S27" s="82">
        <f t="shared" si="7"/>
        <v>277567</v>
      </c>
    </row>
    <row r="28" spans="1:19" ht="12.75">
      <c r="A28" s="6">
        <v>80</v>
      </c>
      <c r="B28" s="14" t="s">
        <v>16</v>
      </c>
      <c r="C28" s="82">
        <v>29</v>
      </c>
      <c r="D28" s="82">
        <v>41</v>
      </c>
      <c r="E28" s="82">
        <v>95</v>
      </c>
      <c r="F28" s="82">
        <v>21</v>
      </c>
      <c r="G28" s="82">
        <v>182</v>
      </c>
      <c r="H28" s="82">
        <v>8003</v>
      </c>
      <c r="I28" s="82">
        <v>60790</v>
      </c>
      <c r="J28" s="82">
        <v>476</v>
      </c>
      <c r="K28" s="82">
        <v>344</v>
      </c>
      <c r="L28" s="82">
        <v>74</v>
      </c>
      <c r="M28" s="82">
        <v>1520</v>
      </c>
      <c r="N28" s="82">
        <v>722</v>
      </c>
      <c r="O28" s="82">
        <v>244</v>
      </c>
      <c r="P28" s="82">
        <v>1064</v>
      </c>
      <c r="Q28" s="82">
        <v>12</v>
      </c>
      <c r="R28" s="82">
        <v>22</v>
      </c>
      <c r="S28" s="82">
        <f t="shared" si="7"/>
        <v>73639</v>
      </c>
    </row>
    <row r="29" spans="1:19" ht="12.75">
      <c r="A29" s="6">
        <v>81</v>
      </c>
      <c r="B29" s="14" t="s">
        <v>216</v>
      </c>
      <c r="C29" s="82">
        <v>727</v>
      </c>
      <c r="D29" s="82">
        <v>2585</v>
      </c>
      <c r="E29" s="82">
        <v>9336</v>
      </c>
      <c r="F29" s="82">
        <v>2836</v>
      </c>
      <c r="G29" s="82">
        <v>3420</v>
      </c>
      <c r="H29" s="82">
        <v>13291</v>
      </c>
      <c r="I29" s="82">
        <v>46509</v>
      </c>
      <c r="J29" s="82">
        <v>8948</v>
      </c>
      <c r="K29" s="82">
        <v>3946</v>
      </c>
      <c r="L29" s="82">
        <v>2651</v>
      </c>
      <c r="M29" s="82">
        <v>20441</v>
      </c>
      <c r="N29" s="82">
        <v>4558</v>
      </c>
      <c r="O29" s="82">
        <v>2598</v>
      </c>
      <c r="P29" s="82">
        <v>6006</v>
      </c>
      <c r="Q29" s="82">
        <v>534</v>
      </c>
      <c r="R29" s="82">
        <v>1680</v>
      </c>
      <c r="S29" s="82">
        <f t="shared" si="7"/>
        <v>130066</v>
      </c>
    </row>
    <row r="30" spans="1:19" ht="12.75">
      <c r="A30" s="6">
        <v>99</v>
      </c>
      <c r="B30" s="14" t="s">
        <v>200</v>
      </c>
      <c r="C30" s="82">
        <v>2037</v>
      </c>
      <c r="D30" s="82">
        <v>4573</v>
      </c>
      <c r="E30" s="82">
        <v>9476</v>
      </c>
      <c r="F30" s="82">
        <v>6008</v>
      </c>
      <c r="G30" s="82">
        <v>12582</v>
      </c>
      <c r="H30" s="82">
        <v>25378</v>
      </c>
      <c r="I30" s="82">
        <v>222226</v>
      </c>
      <c r="J30" s="82">
        <v>9897</v>
      </c>
      <c r="K30" s="82">
        <v>5731</v>
      </c>
      <c r="L30" s="82">
        <v>1334</v>
      </c>
      <c r="M30" s="82">
        <v>8616</v>
      </c>
      <c r="N30" s="82">
        <v>3893</v>
      </c>
      <c r="O30" s="82">
        <v>1412</v>
      </c>
      <c r="P30" s="82">
        <v>6421</v>
      </c>
      <c r="Q30" s="82">
        <v>590</v>
      </c>
      <c r="R30" s="82">
        <v>1143</v>
      </c>
      <c r="S30" s="82">
        <f t="shared" si="7"/>
        <v>321317</v>
      </c>
    </row>
    <row r="31" spans="1:19" ht="12.75">
      <c r="A31" s="8">
        <v>107</v>
      </c>
      <c r="B31" s="15" t="s">
        <v>201</v>
      </c>
      <c r="C31" s="84">
        <v>2343</v>
      </c>
      <c r="D31" s="84">
        <v>7800</v>
      </c>
      <c r="E31" s="84">
        <v>10850</v>
      </c>
      <c r="F31" s="84">
        <v>3744</v>
      </c>
      <c r="G31" s="84">
        <v>6626</v>
      </c>
      <c r="H31" s="84">
        <v>23009</v>
      </c>
      <c r="I31" s="84">
        <v>160343</v>
      </c>
      <c r="J31" s="84">
        <v>6891</v>
      </c>
      <c r="K31" s="84">
        <v>7154</v>
      </c>
      <c r="L31" s="84">
        <v>4633</v>
      </c>
      <c r="M31" s="84">
        <v>22146</v>
      </c>
      <c r="N31" s="84">
        <v>5726</v>
      </c>
      <c r="O31" s="84">
        <v>2979</v>
      </c>
      <c r="P31" s="84">
        <v>10186</v>
      </c>
      <c r="Q31" s="84">
        <v>1186</v>
      </c>
      <c r="R31" s="84">
        <v>3854</v>
      </c>
      <c r="S31" s="84">
        <f t="shared" si="7"/>
        <v>279470</v>
      </c>
    </row>
    <row r="32" spans="1:19" ht="12.75">
      <c r="A32" s="143" t="s">
        <v>17</v>
      </c>
      <c r="B32" s="144"/>
      <c r="C32" s="86">
        <f>SUM(C26:C31)</f>
        <v>9825</v>
      </c>
      <c r="D32" s="86">
        <f>SUM(D26:D31)</f>
        <v>22960</v>
      </c>
      <c r="E32" s="86">
        <f aca="true" t="shared" si="8" ref="E32:S32">SUM(E26:E31)</f>
        <v>69240</v>
      </c>
      <c r="F32" s="86">
        <f t="shared" si="8"/>
        <v>20393</v>
      </c>
      <c r="G32" s="86">
        <f t="shared" si="8"/>
        <v>38565</v>
      </c>
      <c r="H32" s="86">
        <f t="shared" si="8"/>
        <v>101463</v>
      </c>
      <c r="I32" s="86">
        <f>SUM(I26:I31)</f>
        <v>789996</v>
      </c>
      <c r="J32" s="86">
        <f t="shared" si="8"/>
        <v>45610</v>
      </c>
      <c r="K32" s="86">
        <f t="shared" si="8"/>
        <v>34074</v>
      </c>
      <c r="L32" s="86">
        <f>SUM(L26:L31)</f>
        <v>13056</v>
      </c>
      <c r="M32" s="86">
        <f t="shared" si="8"/>
        <v>77158</v>
      </c>
      <c r="N32" s="86">
        <f t="shared" si="8"/>
        <v>31646</v>
      </c>
      <c r="O32" s="86">
        <f>SUM(O26:O31)</f>
        <v>13709</v>
      </c>
      <c r="P32" s="86">
        <f t="shared" si="8"/>
        <v>41848</v>
      </c>
      <c r="Q32" s="86">
        <f t="shared" si="8"/>
        <v>3757</v>
      </c>
      <c r="R32" s="86">
        <f t="shared" si="8"/>
        <v>10948</v>
      </c>
      <c r="S32" s="95">
        <f t="shared" si="8"/>
        <v>1324248</v>
      </c>
    </row>
    <row r="33" spans="1:19" ht="12.75">
      <c r="A33" s="6">
        <v>63</v>
      </c>
      <c r="B33" s="14" t="s">
        <v>232</v>
      </c>
      <c r="C33" s="82">
        <v>103</v>
      </c>
      <c r="D33" s="82">
        <v>104</v>
      </c>
      <c r="E33" s="82">
        <v>12999</v>
      </c>
      <c r="F33" s="82">
        <v>780</v>
      </c>
      <c r="G33" s="82">
        <v>869</v>
      </c>
      <c r="H33" s="82">
        <v>3273</v>
      </c>
      <c r="I33" s="82">
        <v>1335</v>
      </c>
      <c r="J33" s="82">
        <v>10979</v>
      </c>
      <c r="K33" s="82">
        <v>74</v>
      </c>
      <c r="L33" s="82">
        <v>17</v>
      </c>
      <c r="M33" s="82">
        <v>86</v>
      </c>
      <c r="N33" s="82">
        <v>28</v>
      </c>
      <c r="O33" s="82">
        <v>2</v>
      </c>
      <c r="P33" s="82">
        <v>7</v>
      </c>
      <c r="Q33" s="82"/>
      <c r="R33" s="82"/>
      <c r="S33" s="82">
        <f>SUM(C33:R33)</f>
        <v>30656</v>
      </c>
    </row>
    <row r="34" spans="1:19" ht="12.75">
      <c r="A34" s="6">
        <v>76</v>
      </c>
      <c r="B34" s="14" t="s">
        <v>202</v>
      </c>
      <c r="C34" s="82">
        <v>78</v>
      </c>
      <c r="D34" s="82">
        <v>156</v>
      </c>
      <c r="E34" s="82">
        <v>186</v>
      </c>
      <c r="F34" s="82">
        <v>115</v>
      </c>
      <c r="G34" s="82">
        <v>351</v>
      </c>
      <c r="H34" s="82">
        <v>975</v>
      </c>
      <c r="I34" s="82">
        <v>6767</v>
      </c>
      <c r="J34" s="82">
        <v>436</v>
      </c>
      <c r="K34" s="82">
        <v>331</v>
      </c>
      <c r="L34" s="82">
        <v>209</v>
      </c>
      <c r="M34" s="82">
        <v>593</v>
      </c>
      <c r="N34" s="82">
        <v>525</v>
      </c>
      <c r="O34" s="82">
        <v>227</v>
      </c>
      <c r="P34" s="82">
        <v>425</v>
      </c>
      <c r="Q34" s="82">
        <v>62</v>
      </c>
      <c r="R34" s="82">
        <v>92</v>
      </c>
      <c r="S34" s="82">
        <f>SUM(C34:R34)</f>
        <v>11528</v>
      </c>
    </row>
    <row r="35" spans="1:19" ht="12.75">
      <c r="A35" s="8">
        <v>94</v>
      </c>
      <c r="B35" s="15" t="s">
        <v>18</v>
      </c>
      <c r="C35" s="84">
        <v>3</v>
      </c>
      <c r="D35" s="84">
        <v>3</v>
      </c>
      <c r="E35" s="84">
        <v>1026</v>
      </c>
      <c r="F35" s="84">
        <v>2</v>
      </c>
      <c r="G35" s="84">
        <v>97</v>
      </c>
      <c r="H35" s="84"/>
      <c r="I35" s="84">
        <v>1</v>
      </c>
      <c r="J35" s="84"/>
      <c r="K35" s="84"/>
      <c r="L35" s="84"/>
      <c r="M35" s="84"/>
      <c r="N35" s="84"/>
      <c r="O35" s="84"/>
      <c r="P35" s="84"/>
      <c r="Q35" s="84"/>
      <c r="R35" s="84"/>
      <c r="S35" s="84">
        <f>SUM(C35:R35)</f>
        <v>1132</v>
      </c>
    </row>
    <row r="36" spans="1:19" ht="12.75">
      <c r="A36" s="145" t="s">
        <v>19</v>
      </c>
      <c r="B36" s="146"/>
      <c r="C36" s="89">
        <f aca="true" t="shared" si="9" ref="C36:S36">SUM(C33:C35)</f>
        <v>184</v>
      </c>
      <c r="D36" s="89">
        <f t="shared" si="9"/>
        <v>263</v>
      </c>
      <c r="E36" s="89">
        <f t="shared" si="9"/>
        <v>14211</v>
      </c>
      <c r="F36" s="89">
        <f t="shared" si="9"/>
        <v>897</v>
      </c>
      <c r="G36" s="89">
        <f t="shared" si="9"/>
        <v>1317</v>
      </c>
      <c r="H36" s="89">
        <f t="shared" si="9"/>
        <v>4248</v>
      </c>
      <c r="I36" s="89">
        <f t="shared" si="9"/>
        <v>8103</v>
      </c>
      <c r="J36" s="89">
        <f t="shared" si="9"/>
        <v>11415</v>
      </c>
      <c r="K36" s="89">
        <f t="shared" si="9"/>
        <v>405</v>
      </c>
      <c r="L36" s="89">
        <f t="shared" si="9"/>
        <v>226</v>
      </c>
      <c r="M36" s="89">
        <f t="shared" si="9"/>
        <v>679</v>
      </c>
      <c r="N36" s="89">
        <f t="shared" si="9"/>
        <v>553</v>
      </c>
      <c r="O36" s="89">
        <f t="shared" si="9"/>
        <v>229</v>
      </c>
      <c r="P36" s="89">
        <f t="shared" si="9"/>
        <v>432</v>
      </c>
      <c r="Q36" s="89">
        <f t="shared" si="9"/>
        <v>62</v>
      </c>
      <c r="R36" s="89">
        <f t="shared" si="9"/>
        <v>92</v>
      </c>
      <c r="S36" s="96">
        <f t="shared" si="9"/>
        <v>43316</v>
      </c>
    </row>
    <row r="37" spans="1:19" ht="12.75">
      <c r="A37" s="180" t="s">
        <v>20</v>
      </c>
      <c r="B37" s="171"/>
      <c r="C37" s="92">
        <f aca="true" t="shared" si="10" ref="C37:S37">+C32+C36</f>
        <v>10009</v>
      </c>
      <c r="D37" s="92">
        <f t="shared" si="10"/>
        <v>23223</v>
      </c>
      <c r="E37" s="92">
        <f t="shared" si="10"/>
        <v>83451</v>
      </c>
      <c r="F37" s="92">
        <f t="shared" si="10"/>
        <v>21290</v>
      </c>
      <c r="G37" s="92">
        <f t="shared" si="10"/>
        <v>39882</v>
      </c>
      <c r="H37" s="92">
        <f t="shared" si="10"/>
        <v>105711</v>
      </c>
      <c r="I37" s="92">
        <f t="shared" si="10"/>
        <v>798099</v>
      </c>
      <c r="J37" s="92">
        <f t="shared" si="10"/>
        <v>57025</v>
      </c>
      <c r="K37" s="92">
        <f t="shared" si="10"/>
        <v>34479</v>
      </c>
      <c r="L37" s="92">
        <f t="shared" si="10"/>
        <v>13282</v>
      </c>
      <c r="M37" s="92">
        <f t="shared" si="10"/>
        <v>77837</v>
      </c>
      <c r="N37" s="92">
        <f t="shared" si="10"/>
        <v>32199</v>
      </c>
      <c r="O37" s="92">
        <f t="shared" si="10"/>
        <v>13938</v>
      </c>
      <c r="P37" s="92">
        <f t="shared" si="10"/>
        <v>42280</v>
      </c>
      <c r="Q37" s="92">
        <f t="shared" si="10"/>
        <v>3819</v>
      </c>
      <c r="R37" s="92">
        <f t="shared" si="10"/>
        <v>11040</v>
      </c>
      <c r="S37" s="103">
        <f t="shared" si="10"/>
        <v>1367564</v>
      </c>
    </row>
    <row r="38" spans="1:21" ht="12.75">
      <c r="A38" s="150" t="s">
        <v>31</v>
      </c>
      <c r="B38" s="151"/>
      <c r="C38" s="16">
        <f aca="true" t="shared" si="11" ref="C38:S38">+C37/$S$37</f>
        <v>0.0073188530847550825</v>
      </c>
      <c r="D38" s="16">
        <f t="shared" si="11"/>
        <v>0.016981289358304254</v>
      </c>
      <c r="E38" s="16">
        <f t="shared" si="11"/>
        <v>0.06102164140032935</v>
      </c>
      <c r="F38" s="16">
        <f t="shared" si="11"/>
        <v>0.015567827172987882</v>
      </c>
      <c r="G38" s="16">
        <f t="shared" si="11"/>
        <v>0.029162803349605575</v>
      </c>
      <c r="H38" s="16">
        <f t="shared" si="11"/>
        <v>0.07729875896118939</v>
      </c>
      <c r="I38" s="16">
        <f t="shared" si="11"/>
        <v>0.5835917002787439</v>
      </c>
      <c r="J38" s="16">
        <f t="shared" si="11"/>
        <v>0.041698231307638986</v>
      </c>
      <c r="K38" s="16">
        <f t="shared" si="11"/>
        <v>0.025211982766437255</v>
      </c>
      <c r="L38" s="16">
        <f t="shared" si="11"/>
        <v>0.009712159723420622</v>
      </c>
      <c r="M38" s="16">
        <f t="shared" si="11"/>
        <v>0.05691653187711873</v>
      </c>
      <c r="N38" s="16">
        <f t="shared" si="11"/>
        <v>0.02354478474133569</v>
      </c>
      <c r="O38" s="16">
        <f t="shared" si="11"/>
        <v>0.010191844769239318</v>
      </c>
      <c r="P38" s="16">
        <f t="shared" si="11"/>
        <v>0.03091628618477819</v>
      </c>
      <c r="Q38" s="16">
        <f t="shared" si="11"/>
        <v>0.0027925566920451255</v>
      </c>
      <c r="R38" s="16">
        <f t="shared" si="11"/>
        <v>0.008072748332070747</v>
      </c>
      <c r="S38" s="17">
        <f t="shared" si="11"/>
        <v>1</v>
      </c>
      <c r="T38" s="18"/>
      <c r="U38" s="18"/>
    </row>
    <row r="39" spans="1:21" ht="12.75">
      <c r="A39" s="152" t="s">
        <v>199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18"/>
      <c r="U39" s="18"/>
    </row>
    <row r="40" spans="1:21" ht="12.7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19"/>
      <c r="U40" s="19"/>
    </row>
    <row r="41" spans="20:21" ht="12.75">
      <c r="T41" s="18"/>
      <c r="U41" s="18"/>
    </row>
    <row r="43" spans="1:19" ht="12.75">
      <c r="A43" s="133" t="s">
        <v>133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</row>
    <row r="44" spans="1:19" ht="12.75">
      <c r="A44" s="158" t="s">
        <v>238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0"/>
    </row>
    <row r="45" spans="1:19" ht="12.75">
      <c r="A45" s="163" t="s">
        <v>0</v>
      </c>
      <c r="B45" s="166" t="s">
        <v>1</v>
      </c>
      <c r="C45" s="169" t="s">
        <v>46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1"/>
      <c r="S45" s="190" t="s">
        <v>30</v>
      </c>
    </row>
    <row r="46" spans="1:19" ht="12.75">
      <c r="A46" s="165"/>
      <c r="B46" s="168"/>
      <c r="C46" s="44" t="s">
        <v>161</v>
      </c>
      <c r="D46" s="47" t="s">
        <v>33</v>
      </c>
      <c r="E46" s="44" t="s">
        <v>34</v>
      </c>
      <c r="F46" s="44" t="s">
        <v>35</v>
      </c>
      <c r="G46" s="44" t="s">
        <v>36</v>
      </c>
      <c r="H46" s="44" t="s">
        <v>37</v>
      </c>
      <c r="I46" s="44" t="s">
        <v>45</v>
      </c>
      <c r="J46" s="44" t="s">
        <v>38</v>
      </c>
      <c r="K46" s="44" t="s">
        <v>39</v>
      </c>
      <c r="L46" s="44" t="s">
        <v>221</v>
      </c>
      <c r="M46" s="44" t="s">
        <v>40</v>
      </c>
      <c r="N46" s="44" t="s">
        <v>41</v>
      </c>
      <c r="O46" s="44" t="s">
        <v>160</v>
      </c>
      <c r="P46" s="44" t="s">
        <v>42</v>
      </c>
      <c r="Q46" s="44" t="s">
        <v>43</v>
      </c>
      <c r="R46" s="44" t="s">
        <v>44</v>
      </c>
      <c r="S46" s="191"/>
    </row>
    <row r="47" spans="1:19" ht="12.75">
      <c r="A47" s="12">
        <v>67</v>
      </c>
      <c r="B47" s="13" t="s">
        <v>15</v>
      </c>
      <c r="C47" s="80">
        <f aca="true" t="shared" si="12" ref="C47:R47">+C26+C5</f>
        <v>6629</v>
      </c>
      <c r="D47" s="80">
        <f t="shared" si="12"/>
        <v>6131</v>
      </c>
      <c r="E47" s="80">
        <f t="shared" si="12"/>
        <v>29796</v>
      </c>
      <c r="F47" s="80">
        <f t="shared" si="12"/>
        <v>8710</v>
      </c>
      <c r="G47" s="80">
        <f t="shared" si="12"/>
        <v>15773</v>
      </c>
      <c r="H47" s="80">
        <f t="shared" si="12"/>
        <v>38885</v>
      </c>
      <c r="I47" s="80">
        <f t="shared" si="12"/>
        <v>371585</v>
      </c>
      <c r="J47" s="80">
        <f t="shared" si="12"/>
        <v>27958</v>
      </c>
      <c r="K47" s="80">
        <f t="shared" si="12"/>
        <v>30569</v>
      </c>
      <c r="L47" s="80">
        <f t="shared" si="12"/>
        <v>7595</v>
      </c>
      <c r="M47" s="80">
        <f t="shared" si="12"/>
        <v>33814</v>
      </c>
      <c r="N47" s="80">
        <f t="shared" si="12"/>
        <v>21341</v>
      </c>
      <c r="O47" s="80">
        <f t="shared" si="12"/>
        <v>10066</v>
      </c>
      <c r="P47" s="80">
        <f t="shared" si="12"/>
        <v>26872</v>
      </c>
      <c r="Q47" s="80">
        <f t="shared" si="12"/>
        <v>1902</v>
      </c>
      <c r="R47" s="80">
        <f t="shared" si="12"/>
        <v>7842</v>
      </c>
      <c r="S47" s="80">
        <f aca="true" t="shared" si="13" ref="S47:S52">SUM(C47:R47)</f>
        <v>645468</v>
      </c>
    </row>
    <row r="48" spans="1:19" ht="12.75">
      <c r="A48" s="6">
        <v>78</v>
      </c>
      <c r="B48" s="14" t="s">
        <v>159</v>
      </c>
      <c r="C48" s="82">
        <f aca="true" t="shared" si="14" ref="C48:R48">+C27+C6</f>
        <v>5090</v>
      </c>
      <c r="D48" s="82">
        <f t="shared" si="14"/>
        <v>12440</v>
      </c>
      <c r="E48" s="82">
        <f t="shared" si="14"/>
        <v>54201</v>
      </c>
      <c r="F48" s="82">
        <f t="shared" si="14"/>
        <v>8327</v>
      </c>
      <c r="G48" s="82">
        <f t="shared" si="14"/>
        <v>17075</v>
      </c>
      <c r="H48" s="82">
        <f t="shared" si="14"/>
        <v>43638</v>
      </c>
      <c r="I48" s="82">
        <f t="shared" si="14"/>
        <v>418868</v>
      </c>
      <c r="J48" s="82">
        <f t="shared" si="14"/>
        <v>19372</v>
      </c>
      <c r="K48" s="82">
        <f t="shared" si="14"/>
        <v>16681</v>
      </c>
      <c r="L48" s="82">
        <f t="shared" si="14"/>
        <v>4820</v>
      </c>
      <c r="M48" s="82">
        <f t="shared" si="14"/>
        <v>32419</v>
      </c>
      <c r="N48" s="82">
        <f t="shared" si="14"/>
        <v>23477</v>
      </c>
      <c r="O48" s="82">
        <f t="shared" si="14"/>
        <v>7140</v>
      </c>
      <c r="P48" s="82">
        <f t="shared" si="14"/>
        <v>21384</v>
      </c>
      <c r="Q48" s="82">
        <f t="shared" si="14"/>
        <v>1785</v>
      </c>
      <c r="R48" s="82">
        <f t="shared" si="14"/>
        <v>4917</v>
      </c>
      <c r="S48" s="82">
        <f t="shared" si="13"/>
        <v>691634</v>
      </c>
    </row>
    <row r="49" spans="1:19" ht="12.75">
      <c r="A49" s="6">
        <v>80</v>
      </c>
      <c r="B49" s="14" t="s">
        <v>16</v>
      </c>
      <c r="C49" s="82">
        <f aca="true" t="shared" si="15" ref="C49:R49">+C28+C7</f>
        <v>59</v>
      </c>
      <c r="D49" s="82">
        <f t="shared" si="15"/>
        <v>87</v>
      </c>
      <c r="E49" s="82">
        <f t="shared" si="15"/>
        <v>185</v>
      </c>
      <c r="F49" s="82">
        <f t="shared" si="15"/>
        <v>51</v>
      </c>
      <c r="G49" s="82">
        <f t="shared" si="15"/>
        <v>387</v>
      </c>
      <c r="H49" s="82">
        <f t="shared" si="15"/>
        <v>17374</v>
      </c>
      <c r="I49" s="82">
        <f t="shared" si="15"/>
        <v>127999</v>
      </c>
      <c r="J49" s="82">
        <f t="shared" si="15"/>
        <v>968</v>
      </c>
      <c r="K49" s="82">
        <f t="shared" si="15"/>
        <v>790</v>
      </c>
      <c r="L49" s="82">
        <f t="shared" si="15"/>
        <v>198</v>
      </c>
      <c r="M49" s="82">
        <f t="shared" si="15"/>
        <v>3577</v>
      </c>
      <c r="N49" s="82">
        <f t="shared" si="15"/>
        <v>1726</v>
      </c>
      <c r="O49" s="82">
        <f t="shared" si="15"/>
        <v>644</v>
      </c>
      <c r="P49" s="82">
        <f t="shared" si="15"/>
        <v>2430</v>
      </c>
      <c r="Q49" s="82">
        <f t="shared" si="15"/>
        <v>38</v>
      </c>
      <c r="R49" s="82">
        <f t="shared" si="15"/>
        <v>59</v>
      </c>
      <c r="S49" s="82">
        <f t="shared" si="13"/>
        <v>156572</v>
      </c>
    </row>
    <row r="50" spans="1:19" ht="12.75">
      <c r="A50" s="6">
        <v>81</v>
      </c>
      <c r="B50" s="14" t="s">
        <v>216</v>
      </c>
      <c r="C50" s="82">
        <f aca="true" t="shared" si="16" ref="C50:R50">+C29+C8</f>
        <v>2245</v>
      </c>
      <c r="D50" s="82">
        <f t="shared" si="16"/>
        <v>6720</v>
      </c>
      <c r="E50" s="82">
        <f t="shared" si="16"/>
        <v>22351</v>
      </c>
      <c r="F50" s="82">
        <f t="shared" si="16"/>
        <v>6993</v>
      </c>
      <c r="G50" s="82">
        <f t="shared" si="16"/>
        <v>8161</v>
      </c>
      <c r="H50" s="82">
        <f t="shared" si="16"/>
        <v>33389</v>
      </c>
      <c r="I50" s="82">
        <f t="shared" si="16"/>
        <v>128568</v>
      </c>
      <c r="J50" s="82">
        <f t="shared" si="16"/>
        <v>20738</v>
      </c>
      <c r="K50" s="82">
        <f t="shared" si="16"/>
        <v>9982</v>
      </c>
      <c r="L50" s="82">
        <f t="shared" si="16"/>
        <v>6694</v>
      </c>
      <c r="M50" s="82">
        <f t="shared" si="16"/>
        <v>49551</v>
      </c>
      <c r="N50" s="82">
        <f t="shared" si="16"/>
        <v>12322</v>
      </c>
      <c r="O50" s="82">
        <f t="shared" si="16"/>
        <v>6777</v>
      </c>
      <c r="P50" s="82">
        <f t="shared" si="16"/>
        <v>15402</v>
      </c>
      <c r="Q50" s="82">
        <f t="shared" si="16"/>
        <v>1246</v>
      </c>
      <c r="R50" s="82">
        <f t="shared" si="16"/>
        <v>4458</v>
      </c>
      <c r="S50" s="82">
        <f t="shared" si="13"/>
        <v>335597</v>
      </c>
    </row>
    <row r="51" spans="1:19" ht="12.75">
      <c r="A51" s="6">
        <v>99</v>
      </c>
      <c r="B51" s="14" t="s">
        <v>200</v>
      </c>
      <c r="C51" s="82">
        <f aca="true" t="shared" si="17" ref="C51:R51">+C30+C9</f>
        <v>4636</v>
      </c>
      <c r="D51" s="82">
        <f t="shared" si="17"/>
        <v>9201</v>
      </c>
      <c r="E51" s="82">
        <f t="shared" si="17"/>
        <v>19147</v>
      </c>
      <c r="F51" s="82">
        <f t="shared" si="17"/>
        <v>12020</v>
      </c>
      <c r="G51" s="82">
        <f t="shared" si="17"/>
        <v>24685</v>
      </c>
      <c r="H51" s="82">
        <f t="shared" si="17"/>
        <v>55055</v>
      </c>
      <c r="I51" s="82">
        <f t="shared" si="17"/>
        <v>504758</v>
      </c>
      <c r="J51" s="82">
        <f t="shared" si="17"/>
        <v>20089</v>
      </c>
      <c r="K51" s="82">
        <f t="shared" si="17"/>
        <v>13708</v>
      </c>
      <c r="L51" s="82">
        <f t="shared" si="17"/>
        <v>3574</v>
      </c>
      <c r="M51" s="82">
        <f t="shared" si="17"/>
        <v>20041</v>
      </c>
      <c r="N51" s="82">
        <f t="shared" si="17"/>
        <v>9702</v>
      </c>
      <c r="O51" s="82">
        <f t="shared" si="17"/>
        <v>3478</v>
      </c>
      <c r="P51" s="82">
        <f t="shared" si="17"/>
        <v>14662</v>
      </c>
      <c r="Q51" s="82">
        <f t="shared" si="17"/>
        <v>1370</v>
      </c>
      <c r="R51" s="82">
        <f t="shared" si="17"/>
        <v>2806</v>
      </c>
      <c r="S51" s="82">
        <f t="shared" si="13"/>
        <v>718932</v>
      </c>
    </row>
    <row r="52" spans="1:19" ht="12.75">
      <c r="A52" s="8">
        <v>107</v>
      </c>
      <c r="B52" s="15" t="s">
        <v>201</v>
      </c>
      <c r="C52" s="84">
        <f aca="true" t="shared" si="18" ref="C52:R52">+C31+C10</f>
        <v>6498</v>
      </c>
      <c r="D52" s="84">
        <f t="shared" si="18"/>
        <v>17511</v>
      </c>
      <c r="E52" s="84">
        <f t="shared" si="18"/>
        <v>23859</v>
      </c>
      <c r="F52" s="84">
        <f t="shared" si="18"/>
        <v>8076</v>
      </c>
      <c r="G52" s="84">
        <f t="shared" si="18"/>
        <v>14184</v>
      </c>
      <c r="H52" s="84">
        <f t="shared" si="18"/>
        <v>54013</v>
      </c>
      <c r="I52" s="84">
        <f t="shared" si="18"/>
        <v>417743</v>
      </c>
      <c r="J52" s="84">
        <f t="shared" si="18"/>
        <v>16362</v>
      </c>
      <c r="K52" s="84">
        <f t="shared" si="18"/>
        <v>19188</v>
      </c>
      <c r="L52" s="84">
        <f t="shared" si="18"/>
        <v>12547</v>
      </c>
      <c r="M52" s="84">
        <f t="shared" si="18"/>
        <v>52207</v>
      </c>
      <c r="N52" s="84">
        <f t="shared" si="18"/>
        <v>15465</v>
      </c>
      <c r="O52" s="84">
        <f t="shared" si="18"/>
        <v>8143</v>
      </c>
      <c r="P52" s="84">
        <f t="shared" si="18"/>
        <v>28813</v>
      </c>
      <c r="Q52" s="84">
        <f t="shared" si="18"/>
        <v>2851</v>
      </c>
      <c r="R52" s="84">
        <f t="shared" si="18"/>
        <v>10184</v>
      </c>
      <c r="S52" s="84">
        <f t="shared" si="13"/>
        <v>707644</v>
      </c>
    </row>
    <row r="53" spans="1:19" ht="12.75">
      <c r="A53" s="143" t="s">
        <v>17</v>
      </c>
      <c r="B53" s="144"/>
      <c r="C53" s="86">
        <f>SUM(C47:C52)</f>
        <v>25157</v>
      </c>
      <c r="D53" s="86">
        <f>SUM(D47:D52)</f>
        <v>52090</v>
      </c>
      <c r="E53" s="86">
        <f aca="true" t="shared" si="19" ref="E53:S53">SUM(E47:E52)</f>
        <v>149539</v>
      </c>
      <c r="F53" s="86">
        <f t="shared" si="19"/>
        <v>44177</v>
      </c>
      <c r="G53" s="86">
        <f t="shared" si="19"/>
        <v>80265</v>
      </c>
      <c r="H53" s="86">
        <f t="shared" si="19"/>
        <v>242354</v>
      </c>
      <c r="I53" s="86">
        <f>SUM(I47:I52)</f>
        <v>1969521</v>
      </c>
      <c r="J53" s="86">
        <f t="shared" si="19"/>
        <v>105487</v>
      </c>
      <c r="K53" s="86">
        <f t="shared" si="19"/>
        <v>90918</v>
      </c>
      <c r="L53" s="86">
        <f>SUM(L47:L52)</f>
        <v>35428</v>
      </c>
      <c r="M53" s="86">
        <f t="shared" si="19"/>
        <v>191609</v>
      </c>
      <c r="N53" s="86">
        <f t="shared" si="19"/>
        <v>84033</v>
      </c>
      <c r="O53" s="86">
        <f>SUM(O47:O52)</f>
        <v>36248</v>
      </c>
      <c r="P53" s="86">
        <f t="shared" si="19"/>
        <v>109563</v>
      </c>
      <c r="Q53" s="86">
        <f t="shared" si="19"/>
        <v>9192</v>
      </c>
      <c r="R53" s="86">
        <f t="shared" si="19"/>
        <v>30266</v>
      </c>
      <c r="S53" s="95">
        <f t="shared" si="19"/>
        <v>3255847</v>
      </c>
    </row>
    <row r="54" spans="1:19" ht="12.75">
      <c r="A54" s="6">
        <v>63</v>
      </c>
      <c r="B54" s="14" t="s">
        <v>232</v>
      </c>
      <c r="C54" s="82">
        <f aca="true" t="shared" si="20" ref="C54:R54">+C33+C12</f>
        <v>175</v>
      </c>
      <c r="D54" s="82">
        <f t="shared" si="20"/>
        <v>193</v>
      </c>
      <c r="E54" s="82">
        <f t="shared" si="20"/>
        <v>21660</v>
      </c>
      <c r="F54" s="82">
        <f t="shared" si="20"/>
        <v>1236</v>
      </c>
      <c r="G54" s="82">
        <f t="shared" si="20"/>
        <v>1540</v>
      </c>
      <c r="H54" s="82">
        <f t="shared" si="20"/>
        <v>5289</v>
      </c>
      <c r="I54" s="82">
        <f t="shared" si="20"/>
        <v>2759</v>
      </c>
      <c r="J54" s="82">
        <f t="shared" si="20"/>
        <v>21157</v>
      </c>
      <c r="K54" s="82">
        <f t="shared" si="20"/>
        <v>140</v>
      </c>
      <c r="L54" s="82">
        <f t="shared" si="20"/>
        <v>34</v>
      </c>
      <c r="M54" s="82">
        <f t="shared" si="20"/>
        <v>154</v>
      </c>
      <c r="N54" s="82">
        <f t="shared" si="20"/>
        <v>63</v>
      </c>
      <c r="O54" s="82">
        <f t="shared" si="20"/>
        <v>6</v>
      </c>
      <c r="P54" s="82">
        <f t="shared" si="20"/>
        <v>16</v>
      </c>
      <c r="Q54" s="82">
        <f t="shared" si="20"/>
        <v>0</v>
      </c>
      <c r="R54" s="82">
        <f t="shared" si="20"/>
        <v>1</v>
      </c>
      <c r="S54" s="82">
        <f>SUM(C54:R54)</f>
        <v>54423</v>
      </c>
    </row>
    <row r="55" spans="1:19" ht="12.75">
      <c r="A55" s="6">
        <v>76</v>
      </c>
      <c r="B55" s="14" t="s">
        <v>202</v>
      </c>
      <c r="C55" s="82">
        <f aca="true" t="shared" si="21" ref="C55:R55">+C34+C13</f>
        <v>187</v>
      </c>
      <c r="D55" s="82">
        <f t="shared" si="21"/>
        <v>317</v>
      </c>
      <c r="E55" s="82">
        <f t="shared" si="21"/>
        <v>382</v>
      </c>
      <c r="F55" s="82">
        <f t="shared" si="21"/>
        <v>242</v>
      </c>
      <c r="G55" s="82">
        <f t="shared" si="21"/>
        <v>768</v>
      </c>
      <c r="H55" s="82">
        <f t="shared" si="21"/>
        <v>2347</v>
      </c>
      <c r="I55" s="82">
        <f t="shared" si="21"/>
        <v>16294</v>
      </c>
      <c r="J55" s="82">
        <f t="shared" si="21"/>
        <v>979</v>
      </c>
      <c r="K55" s="82">
        <f t="shared" si="21"/>
        <v>767</v>
      </c>
      <c r="L55" s="82">
        <f t="shared" si="21"/>
        <v>481</v>
      </c>
      <c r="M55" s="82">
        <f t="shared" si="21"/>
        <v>1375</v>
      </c>
      <c r="N55" s="82">
        <f t="shared" si="21"/>
        <v>1205</v>
      </c>
      <c r="O55" s="82">
        <f t="shared" si="21"/>
        <v>494</v>
      </c>
      <c r="P55" s="82">
        <f t="shared" si="21"/>
        <v>915</v>
      </c>
      <c r="Q55" s="82">
        <f t="shared" si="21"/>
        <v>123</v>
      </c>
      <c r="R55" s="82">
        <f t="shared" si="21"/>
        <v>199</v>
      </c>
      <c r="S55" s="82">
        <f>SUM(C55:R55)</f>
        <v>27075</v>
      </c>
    </row>
    <row r="56" spans="1:19" ht="12.75">
      <c r="A56" s="8">
        <v>94</v>
      </c>
      <c r="B56" s="15" t="s">
        <v>18</v>
      </c>
      <c r="C56" s="84">
        <f aca="true" t="shared" si="22" ref="C56:R56">+C35+C14</f>
        <v>5</v>
      </c>
      <c r="D56" s="84">
        <f t="shared" si="22"/>
        <v>10</v>
      </c>
      <c r="E56" s="84">
        <f t="shared" si="22"/>
        <v>1700</v>
      </c>
      <c r="F56" s="84">
        <f t="shared" si="22"/>
        <v>3</v>
      </c>
      <c r="G56" s="84">
        <f t="shared" si="22"/>
        <v>159</v>
      </c>
      <c r="H56" s="84">
        <f t="shared" si="22"/>
        <v>0</v>
      </c>
      <c r="I56" s="84">
        <f t="shared" si="22"/>
        <v>3</v>
      </c>
      <c r="J56" s="84">
        <f t="shared" si="22"/>
        <v>0</v>
      </c>
      <c r="K56" s="84">
        <f t="shared" si="22"/>
        <v>0</v>
      </c>
      <c r="L56" s="84">
        <f t="shared" si="22"/>
        <v>0</v>
      </c>
      <c r="M56" s="84">
        <f t="shared" si="22"/>
        <v>1</v>
      </c>
      <c r="N56" s="84">
        <f t="shared" si="22"/>
        <v>0</v>
      </c>
      <c r="O56" s="84">
        <f t="shared" si="22"/>
        <v>0</v>
      </c>
      <c r="P56" s="84">
        <f t="shared" si="22"/>
        <v>0</v>
      </c>
      <c r="Q56" s="84">
        <f t="shared" si="22"/>
        <v>0</v>
      </c>
      <c r="R56" s="84">
        <f t="shared" si="22"/>
        <v>0</v>
      </c>
      <c r="S56" s="84">
        <f>SUM(C56:R56)</f>
        <v>1881</v>
      </c>
    </row>
    <row r="57" spans="1:19" ht="12.75">
      <c r="A57" s="145" t="s">
        <v>19</v>
      </c>
      <c r="B57" s="146"/>
      <c r="C57" s="89">
        <f aca="true" t="shared" si="23" ref="C57:S57">SUM(C54:C56)</f>
        <v>367</v>
      </c>
      <c r="D57" s="89">
        <f t="shared" si="23"/>
        <v>520</v>
      </c>
      <c r="E57" s="89">
        <f t="shared" si="23"/>
        <v>23742</v>
      </c>
      <c r="F57" s="89">
        <f t="shared" si="23"/>
        <v>1481</v>
      </c>
      <c r="G57" s="89">
        <f t="shared" si="23"/>
        <v>2467</v>
      </c>
      <c r="H57" s="89">
        <f t="shared" si="23"/>
        <v>7636</v>
      </c>
      <c r="I57" s="89">
        <f t="shared" si="23"/>
        <v>19056</v>
      </c>
      <c r="J57" s="89">
        <f t="shared" si="23"/>
        <v>22136</v>
      </c>
      <c r="K57" s="89">
        <f t="shared" si="23"/>
        <v>907</v>
      </c>
      <c r="L57" s="89">
        <f t="shared" si="23"/>
        <v>515</v>
      </c>
      <c r="M57" s="89">
        <f t="shared" si="23"/>
        <v>1530</v>
      </c>
      <c r="N57" s="89">
        <f t="shared" si="23"/>
        <v>1268</v>
      </c>
      <c r="O57" s="89">
        <f t="shared" si="23"/>
        <v>500</v>
      </c>
      <c r="P57" s="89">
        <f t="shared" si="23"/>
        <v>931</v>
      </c>
      <c r="Q57" s="89">
        <f t="shared" si="23"/>
        <v>123</v>
      </c>
      <c r="R57" s="89">
        <f t="shared" si="23"/>
        <v>200</v>
      </c>
      <c r="S57" s="96">
        <f t="shared" si="23"/>
        <v>83379</v>
      </c>
    </row>
    <row r="58" spans="1:19" ht="12.75">
      <c r="A58" s="180" t="s">
        <v>20</v>
      </c>
      <c r="B58" s="171"/>
      <c r="C58" s="92">
        <f aca="true" t="shared" si="24" ref="C58:S58">+C53+C57</f>
        <v>25524</v>
      </c>
      <c r="D58" s="92">
        <f t="shared" si="24"/>
        <v>52610</v>
      </c>
      <c r="E58" s="92">
        <f t="shared" si="24"/>
        <v>173281</v>
      </c>
      <c r="F58" s="92">
        <f t="shared" si="24"/>
        <v>45658</v>
      </c>
      <c r="G58" s="92">
        <f t="shared" si="24"/>
        <v>82732</v>
      </c>
      <c r="H58" s="92">
        <f t="shared" si="24"/>
        <v>249990</v>
      </c>
      <c r="I58" s="92">
        <f t="shared" si="24"/>
        <v>1988577</v>
      </c>
      <c r="J58" s="92">
        <f t="shared" si="24"/>
        <v>127623</v>
      </c>
      <c r="K58" s="92">
        <f t="shared" si="24"/>
        <v>91825</v>
      </c>
      <c r="L58" s="92">
        <f t="shared" si="24"/>
        <v>35943</v>
      </c>
      <c r="M58" s="92">
        <f t="shared" si="24"/>
        <v>193139</v>
      </c>
      <c r="N58" s="92">
        <f t="shared" si="24"/>
        <v>85301</v>
      </c>
      <c r="O58" s="92">
        <f t="shared" si="24"/>
        <v>36748</v>
      </c>
      <c r="P58" s="92">
        <f t="shared" si="24"/>
        <v>110494</v>
      </c>
      <c r="Q58" s="92">
        <f t="shared" si="24"/>
        <v>9315</v>
      </c>
      <c r="R58" s="92">
        <f t="shared" si="24"/>
        <v>30466</v>
      </c>
      <c r="S58" s="103">
        <f t="shared" si="24"/>
        <v>3339226</v>
      </c>
    </row>
    <row r="59" spans="1:19" ht="12.75">
      <c r="A59" s="150" t="s">
        <v>31</v>
      </c>
      <c r="B59" s="151"/>
      <c r="C59" s="16">
        <f aca="true" t="shared" si="25" ref="C59:S59">+C58/$S$58</f>
        <v>0.007643687489256493</v>
      </c>
      <c r="D59" s="16">
        <f t="shared" si="25"/>
        <v>0.015755148049278484</v>
      </c>
      <c r="E59" s="16">
        <f t="shared" si="25"/>
        <v>0.051892564324786644</v>
      </c>
      <c r="F59" s="16">
        <f t="shared" si="25"/>
        <v>0.013673228466716538</v>
      </c>
      <c r="G59" s="16">
        <f t="shared" si="25"/>
        <v>0.024775801338393987</v>
      </c>
      <c r="H59" s="16">
        <f t="shared" si="25"/>
        <v>0.07486465426419177</v>
      </c>
      <c r="I59" s="16">
        <f t="shared" si="25"/>
        <v>0.5955203391444605</v>
      </c>
      <c r="J59" s="16">
        <f t="shared" si="25"/>
        <v>0.0382193358580701</v>
      </c>
      <c r="K59" s="16">
        <f t="shared" si="25"/>
        <v>0.027498887466736302</v>
      </c>
      <c r="L59" s="16">
        <f t="shared" si="25"/>
        <v>0.010763871627736487</v>
      </c>
      <c r="M59" s="16">
        <f t="shared" si="25"/>
        <v>0.05783945141778364</v>
      </c>
      <c r="N59" s="16">
        <f t="shared" si="25"/>
        <v>0.025545141299211253</v>
      </c>
      <c r="O59" s="16">
        <f t="shared" si="25"/>
        <v>0.011004945457420373</v>
      </c>
      <c r="P59" s="16">
        <f t="shared" si="25"/>
        <v>0.033089704021231264</v>
      </c>
      <c r="Q59" s="16">
        <f t="shared" si="25"/>
        <v>0.00278956860062781</v>
      </c>
      <c r="R59" s="16">
        <f t="shared" si="25"/>
        <v>0.009123671174098428</v>
      </c>
      <c r="S59" s="17">
        <f t="shared" si="25"/>
        <v>1</v>
      </c>
    </row>
    <row r="60" spans="1:19" ht="12.75">
      <c r="A60" s="152" t="s">
        <v>199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4"/>
    </row>
    <row r="61" spans="1:19" ht="12.75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</row>
    <row r="64" ht="12.75">
      <c r="B64" s="118" t="s">
        <v>158</v>
      </c>
    </row>
  </sheetData>
  <sheetProtection/>
  <mergeCells count="34">
    <mergeCell ref="A53:B53"/>
    <mergeCell ref="A57:B57"/>
    <mergeCell ref="A58:B58"/>
    <mergeCell ref="A59:B59"/>
    <mergeCell ref="A45:A46"/>
    <mergeCell ref="A1:U1"/>
    <mergeCell ref="A2:U2"/>
    <mergeCell ref="B45:B46"/>
    <mergeCell ref="S45:S46"/>
    <mergeCell ref="A38:B38"/>
    <mergeCell ref="A24:A25"/>
    <mergeCell ref="B24:B25"/>
    <mergeCell ref="C45:R45"/>
    <mergeCell ref="A43:S43"/>
    <mergeCell ref="A44:S44"/>
    <mergeCell ref="A39:S39"/>
    <mergeCell ref="A18:U18"/>
    <mergeCell ref="A11:B11"/>
    <mergeCell ref="A15:B15"/>
    <mergeCell ref="A3:A4"/>
    <mergeCell ref="B3:B4"/>
    <mergeCell ref="S3:S4"/>
    <mergeCell ref="T3:U3"/>
    <mergeCell ref="C3:R3"/>
    <mergeCell ref="A60:S60"/>
    <mergeCell ref="S24:S25"/>
    <mergeCell ref="A37:B37"/>
    <mergeCell ref="A32:B32"/>
    <mergeCell ref="A36:B36"/>
    <mergeCell ref="A16:B16"/>
    <mergeCell ref="A17:B17"/>
    <mergeCell ref="C24:R24"/>
    <mergeCell ref="A22:S22"/>
    <mergeCell ref="A23:S23"/>
  </mergeCells>
  <hyperlinks>
    <hyperlink ref="W1" location="Índice!A1" display="Volver"/>
    <hyperlink ref="B64" location="Índice!A1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5.8515625" style="3" customWidth="1"/>
    <col min="2" max="2" width="35.421875" style="3" bestFit="1" customWidth="1"/>
    <col min="3" max="6" width="17.421875" style="3" customWidth="1"/>
    <col min="7" max="16384" width="11.421875" style="3" customWidth="1"/>
  </cols>
  <sheetData>
    <row r="1" spans="1:8" ht="12.75">
      <c r="A1" s="133" t="s">
        <v>134</v>
      </c>
      <c r="B1" s="134"/>
      <c r="C1" s="134"/>
      <c r="D1" s="134"/>
      <c r="E1" s="134"/>
      <c r="F1" s="135"/>
      <c r="H1" s="118" t="s">
        <v>158</v>
      </c>
    </row>
    <row r="2" spans="1:6" ht="12.75">
      <c r="A2" s="173" t="s">
        <v>239</v>
      </c>
      <c r="B2" s="174"/>
      <c r="C2" s="174"/>
      <c r="D2" s="174"/>
      <c r="E2" s="174"/>
      <c r="F2" s="175"/>
    </row>
    <row r="3" spans="1:6" ht="13.5" customHeight="1">
      <c r="A3" s="136" t="s">
        <v>0</v>
      </c>
      <c r="B3" s="193" t="s">
        <v>1</v>
      </c>
      <c r="C3" s="195" t="s">
        <v>24</v>
      </c>
      <c r="D3" s="195"/>
      <c r="E3" s="195" t="s">
        <v>25</v>
      </c>
      <c r="F3" s="196"/>
    </row>
    <row r="4" spans="1:6" ht="12.75">
      <c r="A4" s="192"/>
      <c r="B4" s="194"/>
      <c r="C4" s="45" t="s">
        <v>27</v>
      </c>
      <c r="D4" s="44" t="s">
        <v>28</v>
      </c>
      <c r="E4" s="45" t="s">
        <v>27</v>
      </c>
      <c r="F4" s="48" t="s">
        <v>28</v>
      </c>
    </row>
    <row r="5" spans="1:6" ht="12.75">
      <c r="A5" s="12">
        <v>67</v>
      </c>
      <c r="B5" s="13" t="s">
        <v>15</v>
      </c>
      <c r="C5" s="80">
        <f>+Variación_anual_cartera!D7</f>
        <v>403279</v>
      </c>
      <c r="D5" s="5">
        <f aca="true" t="shared" si="0" ref="D5:D10">+C5/$C$11</f>
        <v>0.2087798761544192</v>
      </c>
      <c r="E5" s="80">
        <f>+Variación_anual_cartera!H7</f>
        <v>645468</v>
      </c>
      <c r="F5" s="5">
        <f aca="true" t="shared" si="1" ref="F5:F10">+E5/$E$11</f>
        <v>0.19824887348821982</v>
      </c>
    </row>
    <row r="6" spans="1:6" ht="12.75">
      <c r="A6" s="6">
        <v>78</v>
      </c>
      <c r="B6" s="14" t="s">
        <v>159</v>
      </c>
      <c r="C6" s="82">
        <f>+Variación_anual_cartera!D8</f>
        <v>414067</v>
      </c>
      <c r="D6" s="7">
        <f t="shared" si="0"/>
        <v>0.21436488629368725</v>
      </c>
      <c r="E6" s="82">
        <f>+Variación_anual_cartera!H8</f>
        <v>691634</v>
      </c>
      <c r="F6" s="7">
        <f t="shared" si="1"/>
        <v>0.21242828671003275</v>
      </c>
    </row>
    <row r="7" spans="1:6" ht="12.75">
      <c r="A7" s="6">
        <v>80</v>
      </c>
      <c r="B7" s="14" t="s">
        <v>16</v>
      </c>
      <c r="C7" s="82">
        <f>+Variación_anual_cartera!D9</f>
        <v>82933</v>
      </c>
      <c r="D7" s="7">
        <f t="shared" si="0"/>
        <v>0.04293489487207231</v>
      </c>
      <c r="E7" s="82">
        <f>+Variación_anual_cartera!H9</f>
        <v>156572</v>
      </c>
      <c r="F7" s="7">
        <f t="shared" si="1"/>
        <v>0.04808948332031573</v>
      </c>
    </row>
    <row r="8" spans="1:6" ht="12.75">
      <c r="A8" s="6">
        <v>81</v>
      </c>
      <c r="B8" s="14" t="s">
        <v>216</v>
      </c>
      <c r="C8" s="82">
        <f>+Variación_anual_cartera!D10</f>
        <v>205531</v>
      </c>
      <c r="D8" s="7">
        <f t="shared" si="0"/>
        <v>0.10640459018667954</v>
      </c>
      <c r="E8" s="82">
        <f>+Variación_anual_cartera!H10</f>
        <v>335597</v>
      </c>
      <c r="F8" s="7">
        <f t="shared" si="1"/>
        <v>0.10307517521554299</v>
      </c>
    </row>
    <row r="9" spans="1:6" ht="12.75">
      <c r="A9" s="6">
        <v>99</v>
      </c>
      <c r="B9" s="14" t="s">
        <v>200</v>
      </c>
      <c r="C9" s="82">
        <f>+Variación_anual_cartera!D11</f>
        <v>397615</v>
      </c>
      <c r="D9" s="7">
        <f t="shared" si="0"/>
        <v>0.20584759051956436</v>
      </c>
      <c r="E9" s="82">
        <f>+Variación_anual_cartera!H11</f>
        <v>718932</v>
      </c>
      <c r="F9" s="7">
        <f t="shared" si="1"/>
        <v>0.22081258732366724</v>
      </c>
    </row>
    <row r="10" spans="1:6" ht="12.75">
      <c r="A10" s="8">
        <v>107</v>
      </c>
      <c r="B10" s="15" t="s">
        <v>201</v>
      </c>
      <c r="C10" s="84">
        <f>+Variación_anual_cartera!D12</f>
        <v>428174</v>
      </c>
      <c r="D10" s="9">
        <f t="shared" si="0"/>
        <v>0.22166816197357733</v>
      </c>
      <c r="E10" s="84">
        <f>+Variación_anual_cartera!H12</f>
        <v>707644</v>
      </c>
      <c r="F10" s="9">
        <f t="shared" si="1"/>
        <v>0.2173455939422215</v>
      </c>
    </row>
    <row r="11" spans="1:6" ht="12.75" customHeight="1">
      <c r="A11" s="143" t="s">
        <v>17</v>
      </c>
      <c r="B11" s="144"/>
      <c r="C11" s="86">
        <f>SUM(C5:C10)</f>
        <v>1931599</v>
      </c>
      <c r="D11" s="27">
        <f>+C11/C16</f>
        <v>0.9796805943412208</v>
      </c>
      <c r="E11" s="86">
        <f>+Variación_anual_cartera!H13</f>
        <v>3255847</v>
      </c>
      <c r="F11" s="28">
        <f>+E11/E16</f>
        <v>0.9750304411860713</v>
      </c>
    </row>
    <row r="12" spans="1:6" ht="12.75">
      <c r="A12" s="6">
        <v>63</v>
      </c>
      <c r="B12" s="14" t="s">
        <v>232</v>
      </c>
      <c r="C12" s="82">
        <f>+Variación_anual_cartera!D14</f>
        <v>23767</v>
      </c>
      <c r="D12" s="7">
        <f>+C12/$C$15</f>
        <v>0.5932406459825774</v>
      </c>
      <c r="E12" s="82">
        <f>+Variación_anual_cartera!H14</f>
        <v>54423</v>
      </c>
      <c r="F12" s="7">
        <f>+E12/$E$15</f>
        <v>0.6527183103659194</v>
      </c>
    </row>
    <row r="13" spans="1:6" ht="12.75">
      <c r="A13" s="6">
        <v>76</v>
      </c>
      <c r="B13" s="14" t="s">
        <v>202</v>
      </c>
      <c r="C13" s="82">
        <f>+Variación_anual_cartera!D15</f>
        <v>15547</v>
      </c>
      <c r="D13" s="7">
        <f>+C13/$C$15</f>
        <v>0.3880637995157627</v>
      </c>
      <c r="E13" s="82">
        <f>+Variación_anual_cartera!H15</f>
        <v>27075</v>
      </c>
      <c r="F13" s="7">
        <f>+E13/$E$15</f>
        <v>0.3247220523153312</v>
      </c>
    </row>
    <row r="14" spans="1:6" ht="12.75">
      <c r="A14" s="8">
        <v>94</v>
      </c>
      <c r="B14" s="15" t="s">
        <v>18</v>
      </c>
      <c r="C14" s="84">
        <f>+Variación_anual_cartera!D16</f>
        <v>749</v>
      </c>
      <c r="D14" s="9">
        <f>+C14/$C$15</f>
        <v>0.018695554501659887</v>
      </c>
      <c r="E14" s="84">
        <f>+Variación_anual_cartera!H16</f>
        <v>1881</v>
      </c>
      <c r="F14" s="9">
        <f>+E14/$E$15</f>
        <v>0.022559637318749326</v>
      </c>
    </row>
    <row r="15" spans="1:6" ht="12.75" customHeight="1">
      <c r="A15" s="145" t="s">
        <v>19</v>
      </c>
      <c r="B15" s="146"/>
      <c r="C15" s="89">
        <f>SUM(C12:C14)</f>
        <v>40063</v>
      </c>
      <c r="D15" s="29">
        <f>+C15/C16</f>
        <v>0.02031940565877924</v>
      </c>
      <c r="E15" s="89">
        <f>SUM(E12:E14)</f>
        <v>83379</v>
      </c>
      <c r="F15" s="30">
        <f>+E15/E16</f>
        <v>0.024969558813928736</v>
      </c>
    </row>
    <row r="16" spans="1:6" ht="12.75" customHeight="1">
      <c r="A16" s="150" t="s">
        <v>20</v>
      </c>
      <c r="B16" s="151"/>
      <c r="C16" s="97">
        <f>+C15+C11</f>
        <v>1971662</v>
      </c>
      <c r="D16" s="16">
        <f>+C16/C16</f>
        <v>1</v>
      </c>
      <c r="E16" s="97">
        <f>+E11+E15</f>
        <v>3339226</v>
      </c>
      <c r="F16" s="17">
        <v>1</v>
      </c>
    </row>
    <row r="17" spans="1:6" ht="12.75">
      <c r="A17" s="152" t="s">
        <v>199</v>
      </c>
      <c r="B17" s="153"/>
      <c r="C17" s="153"/>
      <c r="D17" s="153"/>
      <c r="E17" s="153"/>
      <c r="F17" s="154"/>
    </row>
    <row r="18" spans="1:6" ht="12.75">
      <c r="A18" s="57" t="s">
        <v>207</v>
      </c>
      <c r="B18" s="60"/>
      <c r="C18" s="60"/>
      <c r="D18" s="60"/>
      <c r="E18" s="60"/>
      <c r="F18" s="61"/>
    </row>
    <row r="19" spans="1:6" ht="12.75">
      <c r="A19" s="197"/>
      <c r="B19" s="198"/>
      <c r="C19" s="198"/>
      <c r="D19" s="198"/>
      <c r="E19" s="198"/>
      <c r="F19" s="199"/>
    </row>
    <row r="20" spans="1:6" ht="12.75">
      <c r="A20" s="11"/>
      <c r="B20" s="11"/>
      <c r="C20" s="11"/>
      <c r="D20" s="11"/>
      <c r="E20" s="11"/>
      <c r="F20" s="11"/>
    </row>
    <row r="22" spans="1:6" ht="12.75">
      <c r="A22" s="133" t="s">
        <v>135</v>
      </c>
      <c r="B22" s="134"/>
      <c r="C22" s="134"/>
      <c r="D22" s="134"/>
      <c r="E22" s="134"/>
      <c r="F22" s="135"/>
    </row>
    <row r="23" spans="1:6" ht="12.75">
      <c r="A23" s="173" t="s">
        <v>215</v>
      </c>
      <c r="B23" s="174"/>
      <c r="C23" s="174"/>
      <c r="D23" s="174"/>
      <c r="E23" s="174"/>
      <c r="F23" s="175"/>
    </row>
    <row r="24" spans="1:6" ht="12.75">
      <c r="A24" s="136" t="s">
        <v>0</v>
      </c>
      <c r="B24" s="193" t="s">
        <v>1</v>
      </c>
      <c r="C24" s="195" t="s">
        <v>24</v>
      </c>
      <c r="D24" s="195"/>
      <c r="E24" s="195" t="s">
        <v>25</v>
      </c>
      <c r="F24" s="196"/>
    </row>
    <row r="25" spans="1:6" ht="12.75">
      <c r="A25" s="192"/>
      <c r="B25" s="194"/>
      <c r="C25" s="45" t="s">
        <v>27</v>
      </c>
      <c r="D25" s="44" t="s">
        <v>28</v>
      </c>
      <c r="E25" s="45" t="s">
        <v>27</v>
      </c>
      <c r="F25" s="48" t="s">
        <v>28</v>
      </c>
    </row>
    <row r="26" spans="1:6" ht="12.75">
      <c r="A26" s="12">
        <v>67</v>
      </c>
      <c r="B26" s="13" t="s">
        <v>15</v>
      </c>
      <c r="C26" s="80">
        <f>+C5</f>
        <v>403279</v>
      </c>
      <c r="D26" s="5">
        <f aca="true" t="shared" si="2" ref="D26:D31">+C26/$C$11</f>
        <v>0.2087798761544192</v>
      </c>
      <c r="E26" s="80">
        <f>+E5</f>
        <v>645468</v>
      </c>
      <c r="F26" s="5">
        <f aca="true" t="shared" si="3" ref="F26:F31">+E26/$E$11</f>
        <v>0.19824887348821982</v>
      </c>
    </row>
    <row r="27" spans="1:6" ht="12.75">
      <c r="A27" s="6">
        <v>78</v>
      </c>
      <c r="B27" s="14" t="s">
        <v>159</v>
      </c>
      <c r="C27" s="82">
        <f>+C6</f>
        <v>414067</v>
      </c>
      <c r="D27" s="7">
        <f t="shared" si="2"/>
        <v>0.21436488629368725</v>
      </c>
      <c r="E27" s="82">
        <f>+E6</f>
        <v>691634</v>
      </c>
      <c r="F27" s="7">
        <f t="shared" si="3"/>
        <v>0.21242828671003275</v>
      </c>
    </row>
    <row r="28" spans="1:6" ht="12.75">
      <c r="A28" s="6">
        <v>80</v>
      </c>
      <c r="B28" s="14" t="s">
        <v>208</v>
      </c>
      <c r="C28" s="82"/>
      <c r="D28" s="7">
        <f t="shared" si="2"/>
        <v>0</v>
      </c>
      <c r="E28" s="82"/>
      <c r="F28" s="7">
        <f t="shared" si="3"/>
        <v>0</v>
      </c>
    </row>
    <row r="29" spans="1:6" ht="12.75">
      <c r="A29" s="6">
        <v>81</v>
      </c>
      <c r="B29" s="14" t="s">
        <v>216</v>
      </c>
      <c r="C29" s="82">
        <f>+C8</f>
        <v>205531</v>
      </c>
      <c r="D29" s="7">
        <f t="shared" si="2"/>
        <v>0.10640459018667954</v>
      </c>
      <c r="E29" s="82">
        <f>+E8</f>
        <v>335597</v>
      </c>
      <c r="F29" s="7">
        <f t="shared" si="3"/>
        <v>0.10307517521554299</v>
      </c>
    </row>
    <row r="30" spans="1:6" ht="12.75">
      <c r="A30" s="6">
        <v>99</v>
      </c>
      <c r="B30" s="14" t="s">
        <v>209</v>
      </c>
      <c r="C30" s="82">
        <f>+C9+C7</f>
        <v>480548</v>
      </c>
      <c r="D30" s="7">
        <f t="shared" si="2"/>
        <v>0.24878248539163667</v>
      </c>
      <c r="E30" s="82">
        <f>+E9+E7</f>
        <v>875504</v>
      </c>
      <c r="F30" s="7">
        <f t="shared" si="3"/>
        <v>0.26890207064398297</v>
      </c>
    </row>
    <row r="31" spans="1:6" ht="12.75">
      <c r="A31" s="8">
        <v>107</v>
      </c>
      <c r="B31" s="15" t="s">
        <v>201</v>
      </c>
      <c r="C31" s="84">
        <f>+C10</f>
        <v>428174</v>
      </c>
      <c r="D31" s="9">
        <f t="shared" si="2"/>
        <v>0.22166816197357733</v>
      </c>
      <c r="E31" s="84">
        <f>+E10</f>
        <v>707644</v>
      </c>
      <c r="F31" s="9">
        <f t="shared" si="3"/>
        <v>0.2173455939422215</v>
      </c>
    </row>
    <row r="32" spans="1:6" ht="12.75">
      <c r="A32" s="143" t="s">
        <v>17</v>
      </c>
      <c r="B32" s="144"/>
      <c r="C32" s="86">
        <f>SUM(C26:C31)</f>
        <v>1931599</v>
      </c>
      <c r="D32" s="27">
        <f>+C32/C37</f>
        <v>0.9796805943412208</v>
      </c>
      <c r="E32" s="86">
        <f>SUM(E26:E31)</f>
        <v>3255847</v>
      </c>
      <c r="F32" s="28">
        <f>+E32/E37</f>
        <v>0.9750304411860713</v>
      </c>
    </row>
    <row r="33" spans="1:6" ht="12.75">
      <c r="A33" s="6">
        <v>63</v>
      </c>
      <c r="B33" s="14" t="s">
        <v>232</v>
      </c>
      <c r="C33" s="82">
        <f>+C12</f>
        <v>23767</v>
      </c>
      <c r="D33" s="7">
        <f>+C33/$C$15</f>
        <v>0.5932406459825774</v>
      </c>
      <c r="E33" s="82">
        <f>+E12</f>
        <v>54423</v>
      </c>
      <c r="F33" s="7">
        <f>+E33/$E$15</f>
        <v>0.6527183103659194</v>
      </c>
    </row>
    <row r="34" spans="1:6" ht="12.75">
      <c r="A34" s="6">
        <v>76</v>
      </c>
      <c r="B34" s="14" t="s">
        <v>202</v>
      </c>
      <c r="C34" s="82">
        <f>+C13</f>
        <v>15547</v>
      </c>
      <c r="D34" s="7">
        <f>+C34/$C$15</f>
        <v>0.3880637995157627</v>
      </c>
      <c r="E34" s="82">
        <f>+E13</f>
        <v>27075</v>
      </c>
      <c r="F34" s="7">
        <f>+E34/$E$15</f>
        <v>0.3247220523153312</v>
      </c>
    </row>
    <row r="35" spans="1:6" ht="12.75">
      <c r="A35" s="8">
        <v>94</v>
      </c>
      <c r="B35" s="15" t="s">
        <v>18</v>
      </c>
      <c r="C35" s="84">
        <f>+C14</f>
        <v>749</v>
      </c>
      <c r="D35" s="9">
        <f>+C35/$C$15</f>
        <v>0.018695554501659887</v>
      </c>
      <c r="E35" s="84">
        <f>+E14</f>
        <v>1881</v>
      </c>
      <c r="F35" s="9">
        <f>+E35/$E$15</f>
        <v>0.022559637318749326</v>
      </c>
    </row>
    <row r="36" spans="1:6" ht="12.75">
      <c r="A36" s="145" t="s">
        <v>19</v>
      </c>
      <c r="B36" s="146"/>
      <c r="C36" s="89">
        <f>SUM(C33:C35)</f>
        <v>40063</v>
      </c>
      <c r="D36" s="29">
        <f>+C36/C37</f>
        <v>0.02031940565877924</v>
      </c>
      <c r="E36" s="89">
        <f>SUM(E33:E35)</f>
        <v>83379</v>
      </c>
      <c r="F36" s="30">
        <f>+E36/E37</f>
        <v>0.024969558813928736</v>
      </c>
    </row>
    <row r="37" spans="1:6" ht="12.75">
      <c r="A37" s="150" t="s">
        <v>20</v>
      </c>
      <c r="B37" s="151"/>
      <c r="C37" s="97">
        <f>+C36+C32</f>
        <v>1971662</v>
      </c>
      <c r="D37" s="16">
        <f>+C37/C37</f>
        <v>1</v>
      </c>
      <c r="E37" s="97">
        <f>+E32+E36</f>
        <v>3339226</v>
      </c>
      <c r="F37" s="17">
        <v>1</v>
      </c>
    </row>
    <row r="38" spans="1:6" ht="12.75">
      <c r="A38" s="152" t="s">
        <v>199</v>
      </c>
      <c r="B38" s="153"/>
      <c r="C38" s="153"/>
      <c r="D38" s="153"/>
      <c r="E38" s="153"/>
      <c r="F38" s="154"/>
    </row>
    <row r="39" spans="1:6" ht="12.75">
      <c r="A39" s="200" t="s">
        <v>207</v>
      </c>
      <c r="B39" s="201"/>
      <c r="C39" s="201"/>
      <c r="D39" s="201"/>
      <c r="E39" s="201"/>
      <c r="F39" s="202"/>
    </row>
    <row r="40" spans="1:6" ht="12.75">
      <c r="A40" s="57" t="s">
        <v>210</v>
      </c>
      <c r="B40" s="58"/>
      <c r="C40" s="58"/>
      <c r="D40" s="58"/>
      <c r="E40" s="58"/>
      <c r="F40" s="59"/>
    </row>
    <row r="41" spans="1:6" ht="12.75">
      <c r="A41" s="197"/>
      <c r="B41" s="198"/>
      <c r="C41" s="198"/>
      <c r="D41" s="198"/>
      <c r="E41" s="198"/>
      <c r="F41" s="199"/>
    </row>
    <row r="44" ht="12.75">
      <c r="B44" s="118" t="s">
        <v>158</v>
      </c>
    </row>
  </sheetData>
  <sheetProtection/>
  <mergeCells count="23">
    <mergeCell ref="A15:B15"/>
    <mergeCell ref="A17:F17"/>
    <mergeCell ref="A32:B32"/>
    <mergeCell ref="A36:B36"/>
    <mergeCell ref="A38:F38"/>
    <mergeCell ref="A41:F41"/>
    <mergeCell ref="A37:B37"/>
    <mergeCell ref="A39:F39"/>
    <mergeCell ref="A23:F23"/>
    <mergeCell ref="A24:A25"/>
    <mergeCell ref="B24:B25"/>
    <mergeCell ref="C24:D24"/>
    <mergeCell ref="E24:F24"/>
    <mergeCell ref="A16:B16"/>
    <mergeCell ref="A22:F22"/>
    <mergeCell ref="A19:F19"/>
    <mergeCell ref="A11:B11"/>
    <mergeCell ref="A1:F1"/>
    <mergeCell ref="A3:A4"/>
    <mergeCell ref="B3:B4"/>
    <mergeCell ref="C3:D3"/>
    <mergeCell ref="E3:F3"/>
    <mergeCell ref="A2:F2"/>
  </mergeCells>
  <hyperlinks>
    <hyperlink ref="H1" location="Índice!A1" display="Volver"/>
    <hyperlink ref="B44" location="Índice!A1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showGridLines="0" zoomScalePageLayoutView="0" workbookViewId="0" topLeftCell="H1">
      <selection activeCell="V1" sqref="V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9" width="11.8515625" style="3" customWidth="1"/>
    <col min="20" max="20" width="15.7109375" style="3" customWidth="1"/>
    <col min="21" max="16384" width="11.421875" style="3" customWidth="1"/>
  </cols>
  <sheetData>
    <row r="1" spans="1:22" ht="12.75">
      <c r="A1" s="133" t="s">
        <v>137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  <c r="V1" s="118" t="s">
        <v>158</v>
      </c>
    </row>
    <row r="2" spans="1:20" ht="13.5" customHeight="1">
      <c r="A2" s="138" t="s">
        <v>249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204"/>
      <c r="T2" s="140"/>
    </row>
    <row r="3" spans="1:20" ht="13.5" customHeight="1">
      <c r="A3" s="136" t="s">
        <v>0</v>
      </c>
      <c r="B3" s="193" t="s">
        <v>1</v>
      </c>
      <c r="C3" s="169" t="s">
        <v>49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141" t="s">
        <v>30</v>
      </c>
    </row>
    <row r="4" spans="1:20" ht="45" customHeight="1">
      <c r="A4" s="192"/>
      <c r="B4" s="194"/>
      <c r="C4" s="78" t="s">
        <v>162</v>
      </c>
      <c r="D4" s="78" t="s">
        <v>163</v>
      </c>
      <c r="E4" s="79" t="s">
        <v>50</v>
      </c>
      <c r="F4" s="79" t="s">
        <v>51</v>
      </c>
      <c r="G4" s="79" t="s">
        <v>52</v>
      </c>
      <c r="H4" s="79" t="s">
        <v>53</v>
      </c>
      <c r="I4" s="79" t="s">
        <v>54</v>
      </c>
      <c r="J4" s="79" t="s">
        <v>55</v>
      </c>
      <c r="K4" s="79" t="s">
        <v>56</v>
      </c>
      <c r="L4" s="79" t="s">
        <v>57</v>
      </c>
      <c r="M4" s="79" t="s">
        <v>58</v>
      </c>
      <c r="N4" s="79" t="s">
        <v>59</v>
      </c>
      <c r="O4" s="79" t="s">
        <v>60</v>
      </c>
      <c r="P4" s="79" t="s">
        <v>61</v>
      </c>
      <c r="Q4" s="51" t="s">
        <v>62</v>
      </c>
      <c r="R4" s="51" t="s">
        <v>63</v>
      </c>
      <c r="S4" s="51" t="s">
        <v>223</v>
      </c>
      <c r="T4" s="142"/>
    </row>
    <row r="5" spans="1:20" ht="12.75">
      <c r="A5" s="12">
        <v>67</v>
      </c>
      <c r="B5" s="13" t="s">
        <v>15</v>
      </c>
      <c r="C5" s="80">
        <f>+Cartera_masculina_edad!C5+Cartera_femenina_edad!C5</f>
        <v>36</v>
      </c>
      <c r="D5" s="80">
        <f>+Cartera_masculina_edad!D5+Cartera_femenina_edad!D5</f>
        <v>221</v>
      </c>
      <c r="E5" s="80">
        <f>+Cartera_masculina_edad!E5+Cartera_femenina_edad!E5</f>
        <v>6384</v>
      </c>
      <c r="F5" s="80">
        <f>+Cartera_masculina_edad!F5+Cartera_femenina_edad!F5</f>
        <v>54954</v>
      </c>
      <c r="G5" s="80">
        <f>+Cartera_masculina_edad!G5+Cartera_femenina_edad!G5</f>
        <v>81217</v>
      </c>
      <c r="H5" s="80">
        <f>+Cartera_masculina_edad!H5+Cartera_femenina_edad!H5</f>
        <v>66568</v>
      </c>
      <c r="I5" s="80">
        <f>+Cartera_masculina_edad!I5+Cartera_femenina_edad!I5</f>
        <v>51256</v>
      </c>
      <c r="J5" s="80">
        <f>+Cartera_masculina_edad!J5+Cartera_femenina_edad!J5</f>
        <v>40827</v>
      </c>
      <c r="K5" s="80">
        <f>+Cartera_masculina_edad!K5+Cartera_femenina_edad!K5</f>
        <v>28675</v>
      </c>
      <c r="L5" s="80">
        <f>+Cartera_masculina_edad!L5+Cartera_femenina_edad!L5</f>
        <v>23644</v>
      </c>
      <c r="M5" s="80">
        <f>+Cartera_masculina_edad!M5+Cartera_femenina_edad!M5</f>
        <v>17797</v>
      </c>
      <c r="N5" s="80">
        <f>+Cartera_masculina_edad!N5+Cartera_femenina_edad!N5</f>
        <v>12139</v>
      </c>
      <c r="O5" s="80">
        <f>+Cartera_masculina_edad!O5+Cartera_femenina_edad!O5</f>
        <v>8353</v>
      </c>
      <c r="P5" s="80">
        <f>+Cartera_masculina_edad!P5+Cartera_femenina_edad!P5</f>
        <v>5649</v>
      </c>
      <c r="Q5" s="80">
        <f>+Cartera_masculina_edad!Q5+Cartera_femenina_edad!Q5</f>
        <v>3201</v>
      </c>
      <c r="R5" s="80">
        <f>+Cartera_masculina_edad!R5+Cartera_femenina_edad!R5</f>
        <v>2358</v>
      </c>
      <c r="S5" s="81"/>
      <c r="T5" s="81">
        <f aca="true" t="shared" si="0" ref="T5:T10">SUM(C5:S5)</f>
        <v>403279</v>
      </c>
    </row>
    <row r="6" spans="1:20" ht="12.75">
      <c r="A6" s="6">
        <v>78</v>
      </c>
      <c r="B6" s="14" t="s">
        <v>159</v>
      </c>
      <c r="C6" s="82">
        <f>+Cartera_masculina_edad!C6+Cartera_femenina_edad!C6</f>
        <v>40</v>
      </c>
      <c r="D6" s="82">
        <f>+Cartera_masculina_edad!D6+Cartera_femenina_edad!D6</f>
        <v>317</v>
      </c>
      <c r="E6" s="82">
        <f>+Cartera_masculina_edad!E6+Cartera_femenina_edad!E6</f>
        <v>8502</v>
      </c>
      <c r="F6" s="82">
        <f>+Cartera_masculina_edad!F6+Cartera_femenina_edad!F6</f>
        <v>49055</v>
      </c>
      <c r="G6" s="82">
        <f>+Cartera_masculina_edad!G6+Cartera_femenina_edad!G6</f>
        <v>76328</v>
      </c>
      <c r="H6" s="82">
        <f>+Cartera_masculina_edad!H6+Cartera_femenina_edad!H6</f>
        <v>64901</v>
      </c>
      <c r="I6" s="82">
        <f>+Cartera_masculina_edad!I6+Cartera_femenina_edad!I6</f>
        <v>51580</v>
      </c>
      <c r="J6" s="82">
        <f>+Cartera_masculina_edad!J6+Cartera_femenina_edad!J6</f>
        <v>44621</v>
      </c>
      <c r="K6" s="82">
        <f>+Cartera_masculina_edad!K6+Cartera_femenina_edad!K6</f>
        <v>34403</v>
      </c>
      <c r="L6" s="82">
        <f>+Cartera_masculina_edad!L6+Cartera_femenina_edad!L6</f>
        <v>30027</v>
      </c>
      <c r="M6" s="82">
        <f>+Cartera_masculina_edad!M6+Cartera_femenina_edad!M6</f>
        <v>22438</v>
      </c>
      <c r="N6" s="82">
        <f>+Cartera_masculina_edad!N6+Cartera_femenina_edad!N6</f>
        <v>13554</v>
      </c>
      <c r="O6" s="82">
        <f>+Cartera_masculina_edad!O6+Cartera_femenina_edad!O6</f>
        <v>8231</v>
      </c>
      <c r="P6" s="82">
        <f>+Cartera_masculina_edad!P6+Cartera_femenina_edad!P6</f>
        <v>5273</v>
      </c>
      <c r="Q6" s="82">
        <f>+Cartera_masculina_edad!Q6+Cartera_femenina_edad!Q6</f>
        <v>2681</v>
      </c>
      <c r="R6" s="82">
        <f>+Cartera_masculina_edad!R6+Cartera_femenina_edad!R6</f>
        <v>2116</v>
      </c>
      <c r="S6" s="83"/>
      <c r="T6" s="83">
        <f t="shared" si="0"/>
        <v>414067</v>
      </c>
    </row>
    <row r="7" spans="1:20" ht="12.75">
      <c r="A7" s="6">
        <v>80</v>
      </c>
      <c r="B7" s="14" t="s">
        <v>16</v>
      </c>
      <c r="C7" s="82">
        <f>+Cartera_masculina_edad!C7+Cartera_femenina_edad!C7</f>
        <v>59</v>
      </c>
      <c r="D7" s="82">
        <f>+Cartera_masculina_edad!D7+Cartera_femenina_edad!D7</f>
        <v>115</v>
      </c>
      <c r="E7" s="82">
        <f>+Cartera_masculina_edad!E7+Cartera_femenina_edad!E7</f>
        <v>660</v>
      </c>
      <c r="F7" s="82">
        <f>+Cartera_masculina_edad!F7+Cartera_femenina_edad!F7</f>
        <v>3817</v>
      </c>
      <c r="G7" s="82">
        <f>+Cartera_masculina_edad!G7+Cartera_femenina_edad!G7</f>
        <v>8180</v>
      </c>
      <c r="H7" s="82">
        <f>+Cartera_masculina_edad!H7+Cartera_femenina_edad!H7</f>
        <v>10358</v>
      </c>
      <c r="I7" s="82">
        <f>+Cartera_masculina_edad!I7+Cartera_femenina_edad!I7</f>
        <v>10730</v>
      </c>
      <c r="J7" s="82">
        <f>+Cartera_masculina_edad!J7+Cartera_femenina_edad!J7</f>
        <v>11212</v>
      </c>
      <c r="K7" s="82">
        <f>+Cartera_masculina_edad!K7+Cartera_femenina_edad!K7</f>
        <v>9410</v>
      </c>
      <c r="L7" s="82">
        <f>+Cartera_masculina_edad!L7+Cartera_femenina_edad!L7</f>
        <v>7932</v>
      </c>
      <c r="M7" s="82">
        <f>+Cartera_masculina_edad!M7+Cartera_femenina_edad!M7</f>
        <v>6538</v>
      </c>
      <c r="N7" s="82">
        <f>+Cartera_masculina_edad!N7+Cartera_femenina_edad!N7</f>
        <v>4816</v>
      </c>
      <c r="O7" s="82">
        <f>+Cartera_masculina_edad!O7+Cartera_femenina_edad!O7</f>
        <v>3868</v>
      </c>
      <c r="P7" s="82">
        <f>+Cartera_masculina_edad!P7+Cartera_femenina_edad!P7</f>
        <v>2523</v>
      </c>
      <c r="Q7" s="82">
        <f>+Cartera_masculina_edad!Q7+Cartera_femenina_edad!Q7</f>
        <v>1373</v>
      </c>
      <c r="R7" s="82">
        <f>+Cartera_masculina_edad!R7+Cartera_femenina_edad!R7</f>
        <v>1342</v>
      </c>
      <c r="S7" s="83"/>
      <c r="T7" s="83">
        <f t="shared" si="0"/>
        <v>82933</v>
      </c>
    </row>
    <row r="8" spans="1:20" ht="12.75">
      <c r="A8" s="6">
        <v>81</v>
      </c>
      <c r="B8" s="14" t="s">
        <v>216</v>
      </c>
      <c r="C8" s="82">
        <f>+Cartera_masculina_edad!C8+Cartera_femenina_edad!C8</f>
        <v>139</v>
      </c>
      <c r="D8" s="82">
        <f>+Cartera_masculina_edad!D8+Cartera_femenina_edad!D8</f>
        <v>358</v>
      </c>
      <c r="E8" s="82">
        <f>+Cartera_masculina_edad!E8+Cartera_femenina_edad!E8</f>
        <v>6943</v>
      </c>
      <c r="F8" s="82">
        <f>+Cartera_masculina_edad!F8+Cartera_femenina_edad!F8</f>
        <v>18325</v>
      </c>
      <c r="G8" s="82">
        <f>+Cartera_masculina_edad!G8+Cartera_femenina_edad!G8</f>
        <v>29075</v>
      </c>
      <c r="H8" s="82">
        <f>+Cartera_masculina_edad!H8+Cartera_femenina_edad!H8</f>
        <v>30882</v>
      </c>
      <c r="I8" s="82">
        <f>+Cartera_masculina_edad!I8+Cartera_femenina_edad!I8</f>
        <v>29893</v>
      </c>
      <c r="J8" s="82">
        <f>+Cartera_masculina_edad!J8+Cartera_femenina_edad!J8</f>
        <v>28188</v>
      </c>
      <c r="K8" s="82">
        <f>+Cartera_masculina_edad!K8+Cartera_femenina_edad!K8</f>
        <v>21672</v>
      </c>
      <c r="L8" s="82">
        <f>+Cartera_masculina_edad!L8+Cartera_femenina_edad!L8</f>
        <v>17396</v>
      </c>
      <c r="M8" s="82">
        <f>+Cartera_masculina_edad!M8+Cartera_femenina_edad!M8</f>
        <v>11673</v>
      </c>
      <c r="N8" s="82">
        <f>+Cartera_masculina_edad!N8+Cartera_femenina_edad!N8</f>
        <v>5988</v>
      </c>
      <c r="O8" s="82">
        <f>+Cartera_masculina_edad!O8+Cartera_femenina_edad!O8</f>
        <v>2532</v>
      </c>
      <c r="P8" s="82">
        <f>+Cartera_masculina_edad!P8+Cartera_femenina_edad!P8</f>
        <v>1314</v>
      </c>
      <c r="Q8" s="82">
        <f>+Cartera_masculina_edad!Q8+Cartera_femenina_edad!Q8</f>
        <v>625</v>
      </c>
      <c r="R8" s="82">
        <f>+Cartera_masculina_edad!R8+Cartera_femenina_edad!R8</f>
        <v>528</v>
      </c>
      <c r="S8" s="83"/>
      <c r="T8" s="83">
        <f t="shared" si="0"/>
        <v>205531</v>
      </c>
    </row>
    <row r="9" spans="1:20" ht="12.75">
      <c r="A9" s="6">
        <v>99</v>
      </c>
      <c r="B9" s="14" t="s">
        <v>200</v>
      </c>
      <c r="C9" s="82">
        <f>+Cartera_masculina_edad!C9+Cartera_femenina_edad!C9</f>
        <v>319</v>
      </c>
      <c r="D9" s="82">
        <f>+Cartera_masculina_edad!D9+Cartera_femenina_edad!D9</f>
        <v>552</v>
      </c>
      <c r="E9" s="82">
        <f>+Cartera_masculina_edad!E9+Cartera_femenina_edad!E9</f>
        <v>5564</v>
      </c>
      <c r="F9" s="82">
        <f>+Cartera_masculina_edad!F9+Cartera_femenina_edad!F9</f>
        <v>31446</v>
      </c>
      <c r="G9" s="82">
        <f>+Cartera_masculina_edad!G9+Cartera_femenina_edad!G9</f>
        <v>58631</v>
      </c>
      <c r="H9" s="82">
        <f>+Cartera_masculina_edad!H9+Cartera_femenina_edad!H9</f>
        <v>59925</v>
      </c>
      <c r="I9" s="82">
        <f>+Cartera_masculina_edad!I9+Cartera_femenina_edad!I9</f>
        <v>52596</v>
      </c>
      <c r="J9" s="82">
        <f>+Cartera_masculina_edad!J9+Cartera_femenina_edad!J9</f>
        <v>47746</v>
      </c>
      <c r="K9" s="82">
        <f>+Cartera_masculina_edad!K9+Cartera_femenina_edad!K9</f>
        <v>39200</v>
      </c>
      <c r="L9" s="82">
        <f>+Cartera_masculina_edad!L9+Cartera_femenina_edad!L9</f>
        <v>34392</v>
      </c>
      <c r="M9" s="82">
        <f>+Cartera_masculina_edad!M9+Cartera_femenina_edad!M9</f>
        <v>25656</v>
      </c>
      <c r="N9" s="82">
        <f>+Cartera_masculina_edad!N9+Cartera_femenina_edad!N9</f>
        <v>16737</v>
      </c>
      <c r="O9" s="82">
        <f>+Cartera_masculina_edad!O9+Cartera_femenina_edad!O9</f>
        <v>11099</v>
      </c>
      <c r="P9" s="82">
        <f>+Cartera_masculina_edad!P9+Cartera_femenina_edad!P9</f>
        <v>6792</v>
      </c>
      <c r="Q9" s="82">
        <f>+Cartera_masculina_edad!Q9+Cartera_femenina_edad!Q9</f>
        <v>3611</v>
      </c>
      <c r="R9" s="82">
        <f>+Cartera_masculina_edad!R9+Cartera_femenina_edad!R9</f>
        <v>3349</v>
      </c>
      <c r="S9" s="83"/>
      <c r="T9" s="83">
        <f t="shared" si="0"/>
        <v>397615</v>
      </c>
    </row>
    <row r="10" spans="1:20" ht="12.75">
      <c r="A10" s="8">
        <v>107</v>
      </c>
      <c r="B10" s="15" t="s">
        <v>201</v>
      </c>
      <c r="C10" s="84">
        <f>+Cartera_masculina_edad!C10+Cartera_femenina_edad!C10</f>
        <v>47</v>
      </c>
      <c r="D10" s="84">
        <f>+Cartera_masculina_edad!D10+Cartera_femenina_edad!D10</f>
        <v>250</v>
      </c>
      <c r="E10" s="84">
        <f>+Cartera_masculina_edad!E10+Cartera_femenina_edad!E10</f>
        <v>10432</v>
      </c>
      <c r="F10" s="84">
        <f>+Cartera_masculina_edad!F10+Cartera_femenina_edad!F10</f>
        <v>51952</v>
      </c>
      <c r="G10" s="84">
        <f>+Cartera_masculina_edad!G10+Cartera_femenina_edad!G10</f>
        <v>77190</v>
      </c>
      <c r="H10" s="84">
        <f>+Cartera_masculina_edad!H10+Cartera_femenina_edad!H10</f>
        <v>66769</v>
      </c>
      <c r="I10" s="84">
        <f>+Cartera_masculina_edad!I10+Cartera_femenina_edad!I10</f>
        <v>52981</v>
      </c>
      <c r="J10" s="84">
        <f>+Cartera_masculina_edad!J10+Cartera_femenina_edad!J10</f>
        <v>44449</v>
      </c>
      <c r="K10" s="84">
        <f>+Cartera_masculina_edad!K10+Cartera_femenina_edad!K10</f>
        <v>35653</v>
      </c>
      <c r="L10" s="84">
        <f>+Cartera_masculina_edad!L10+Cartera_femenina_edad!L10</f>
        <v>31681</v>
      </c>
      <c r="M10" s="84">
        <f>+Cartera_masculina_edad!M10+Cartera_femenina_edad!M10</f>
        <v>23205</v>
      </c>
      <c r="N10" s="84">
        <f>+Cartera_masculina_edad!N10+Cartera_femenina_edad!N10</f>
        <v>14415</v>
      </c>
      <c r="O10" s="84">
        <f>+Cartera_masculina_edad!O10+Cartera_femenina_edad!O10</f>
        <v>8497</v>
      </c>
      <c r="P10" s="84">
        <f>+Cartera_masculina_edad!P10+Cartera_femenina_edad!P10</f>
        <v>4822</v>
      </c>
      <c r="Q10" s="84">
        <f>+Cartera_masculina_edad!Q10+Cartera_femenina_edad!Q10</f>
        <v>3099</v>
      </c>
      <c r="R10" s="84">
        <f>+Cartera_masculina_edad!R10+Cartera_femenina_edad!R10</f>
        <v>2732</v>
      </c>
      <c r="S10" s="85"/>
      <c r="T10" s="85">
        <f t="shared" si="0"/>
        <v>428174</v>
      </c>
    </row>
    <row r="11" spans="1:20" ht="12.75" customHeight="1">
      <c r="A11" s="143" t="s">
        <v>17</v>
      </c>
      <c r="B11" s="144"/>
      <c r="C11" s="86">
        <f>SUM(C5:C10)</f>
        <v>640</v>
      </c>
      <c r="D11" s="86">
        <f aca="true" t="shared" si="1" ref="D11:T11">SUM(D5:D10)</f>
        <v>1813</v>
      </c>
      <c r="E11" s="86">
        <f t="shared" si="1"/>
        <v>38485</v>
      </c>
      <c r="F11" s="86">
        <f t="shared" si="1"/>
        <v>209549</v>
      </c>
      <c r="G11" s="86">
        <f t="shared" si="1"/>
        <v>330621</v>
      </c>
      <c r="H11" s="86">
        <f t="shared" si="1"/>
        <v>299403</v>
      </c>
      <c r="I11" s="86">
        <f t="shared" si="1"/>
        <v>249036</v>
      </c>
      <c r="J11" s="86">
        <f t="shared" si="1"/>
        <v>217043</v>
      </c>
      <c r="K11" s="86">
        <f t="shared" si="1"/>
        <v>169013</v>
      </c>
      <c r="L11" s="86">
        <f t="shared" si="1"/>
        <v>145072</v>
      </c>
      <c r="M11" s="86">
        <f t="shared" si="1"/>
        <v>107307</v>
      </c>
      <c r="N11" s="86">
        <f t="shared" si="1"/>
        <v>67649</v>
      </c>
      <c r="O11" s="86">
        <f t="shared" si="1"/>
        <v>42580</v>
      </c>
      <c r="P11" s="86">
        <f t="shared" si="1"/>
        <v>26373</v>
      </c>
      <c r="Q11" s="87">
        <f t="shared" si="1"/>
        <v>14590</v>
      </c>
      <c r="R11" s="87">
        <f t="shared" si="1"/>
        <v>12425</v>
      </c>
      <c r="S11" s="88">
        <f t="shared" si="1"/>
        <v>0</v>
      </c>
      <c r="T11" s="88">
        <f t="shared" si="1"/>
        <v>1931599</v>
      </c>
    </row>
    <row r="12" spans="1:20" ht="12.75">
      <c r="A12" s="6">
        <v>63</v>
      </c>
      <c r="B12" s="14" t="s">
        <v>232</v>
      </c>
      <c r="C12" s="82">
        <f>+Cartera_masculina_edad!C12+Cartera_femenina_edad!C12</f>
        <v>77</v>
      </c>
      <c r="D12" s="82">
        <f>+Cartera_masculina_edad!D12+Cartera_femenina_edad!D12</f>
        <v>56</v>
      </c>
      <c r="E12" s="82">
        <f>+Cartera_masculina_edad!E12+Cartera_femenina_edad!E12</f>
        <v>66</v>
      </c>
      <c r="F12" s="82">
        <f>+Cartera_masculina_edad!F12+Cartera_femenina_edad!F12</f>
        <v>315</v>
      </c>
      <c r="G12" s="82">
        <f>+Cartera_masculina_edad!G12+Cartera_femenina_edad!G12</f>
        <v>851</v>
      </c>
      <c r="H12" s="82">
        <f>+Cartera_masculina_edad!H12+Cartera_femenina_edad!H12</f>
        <v>1232</v>
      </c>
      <c r="I12" s="82">
        <f>+Cartera_masculina_edad!I12+Cartera_femenina_edad!I12</f>
        <v>1875</v>
      </c>
      <c r="J12" s="82">
        <f>+Cartera_masculina_edad!J12+Cartera_femenina_edad!J12</f>
        <v>2033</v>
      </c>
      <c r="K12" s="82">
        <f>+Cartera_masculina_edad!K12+Cartera_femenina_edad!K12</f>
        <v>2010</v>
      </c>
      <c r="L12" s="82">
        <f>+Cartera_masculina_edad!L12+Cartera_femenina_edad!L12</f>
        <v>2762</v>
      </c>
      <c r="M12" s="82">
        <f>+Cartera_masculina_edad!M12+Cartera_femenina_edad!M12</f>
        <v>2710</v>
      </c>
      <c r="N12" s="82">
        <f>+Cartera_masculina_edad!N12+Cartera_femenina_edad!N12</f>
        <v>3465</v>
      </c>
      <c r="O12" s="82">
        <f>+Cartera_masculina_edad!O12+Cartera_femenina_edad!O12</f>
        <v>3153</v>
      </c>
      <c r="P12" s="82">
        <f>+Cartera_masculina_edad!P12+Cartera_femenina_edad!P12</f>
        <v>1952</v>
      </c>
      <c r="Q12" s="82">
        <f>+Cartera_masculina_edad!Q12+Cartera_femenina_edad!Q12</f>
        <v>826</v>
      </c>
      <c r="R12" s="82">
        <f>+Cartera_masculina_edad!R12+Cartera_femenina_edad!R12</f>
        <v>384</v>
      </c>
      <c r="S12" s="83"/>
      <c r="T12" s="83">
        <f>SUM(C12:S12)</f>
        <v>23767</v>
      </c>
    </row>
    <row r="13" spans="1:20" ht="12.75">
      <c r="A13" s="6">
        <v>76</v>
      </c>
      <c r="B13" s="14" t="s">
        <v>202</v>
      </c>
      <c r="C13" s="82">
        <f>+Cartera_masculina_edad!C13+Cartera_femenina_edad!C13</f>
        <v>7</v>
      </c>
      <c r="D13" s="82">
        <f>+Cartera_masculina_edad!D13+Cartera_femenina_edad!D13</f>
        <v>8</v>
      </c>
      <c r="E13" s="82">
        <f>+Cartera_masculina_edad!E13+Cartera_femenina_edad!E13</f>
        <v>58</v>
      </c>
      <c r="F13" s="82">
        <f>+Cartera_masculina_edad!F13+Cartera_femenina_edad!F13</f>
        <v>631</v>
      </c>
      <c r="G13" s="82">
        <f>+Cartera_masculina_edad!G13+Cartera_femenina_edad!G13</f>
        <v>1238</v>
      </c>
      <c r="H13" s="82">
        <f>+Cartera_masculina_edad!H13+Cartera_femenina_edad!H13</f>
        <v>1770</v>
      </c>
      <c r="I13" s="82">
        <f>+Cartera_masculina_edad!I13+Cartera_femenina_edad!I13</f>
        <v>1712</v>
      </c>
      <c r="J13" s="82">
        <f>+Cartera_masculina_edad!J13+Cartera_femenina_edad!J13</f>
        <v>1363</v>
      </c>
      <c r="K13" s="82">
        <f>+Cartera_masculina_edad!K13+Cartera_femenina_edad!K13</f>
        <v>1258</v>
      </c>
      <c r="L13" s="82">
        <f>+Cartera_masculina_edad!L13+Cartera_femenina_edad!L13</f>
        <v>1050</v>
      </c>
      <c r="M13" s="82">
        <f>+Cartera_masculina_edad!M13+Cartera_femenina_edad!M13</f>
        <v>872</v>
      </c>
      <c r="N13" s="82">
        <f>+Cartera_masculina_edad!N13+Cartera_femenina_edad!N13</f>
        <v>964</v>
      </c>
      <c r="O13" s="82">
        <f>+Cartera_masculina_edad!O13+Cartera_femenina_edad!O13</f>
        <v>1496</v>
      </c>
      <c r="P13" s="82">
        <f>+Cartera_masculina_edad!P13+Cartera_femenina_edad!P13</f>
        <v>1301</v>
      </c>
      <c r="Q13" s="82">
        <f>+Cartera_masculina_edad!Q13+Cartera_femenina_edad!Q13</f>
        <v>676</v>
      </c>
      <c r="R13" s="82">
        <f>+Cartera_masculina_edad!R13+Cartera_femenina_edad!R13</f>
        <v>1143</v>
      </c>
      <c r="S13" s="83"/>
      <c r="T13" s="83">
        <f>SUM(C13:S13)</f>
        <v>15547</v>
      </c>
    </row>
    <row r="14" spans="1:20" ht="12.75">
      <c r="A14" s="8">
        <v>94</v>
      </c>
      <c r="B14" s="15" t="s">
        <v>18</v>
      </c>
      <c r="C14" s="84">
        <f>+Cartera_masculina_edad!C14+Cartera_femenina_edad!C14</f>
        <v>1</v>
      </c>
      <c r="D14" s="84">
        <f>+Cartera_masculina_edad!D14+Cartera_femenina_edad!D14</f>
        <v>0</v>
      </c>
      <c r="E14" s="84">
        <f>+Cartera_masculina_edad!E14+Cartera_femenina_edad!E14</f>
        <v>2</v>
      </c>
      <c r="F14" s="84">
        <f>+Cartera_masculina_edad!F14+Cartera_femenina_edad!F14</f>
        <v>27</v>
      </c>
      <c r="G14" s="84">
        <f>+Cartera_masculina_edad!G14+Cartera_femenina_edad!G14</f>
        <v>50</v>
      </c>
      <c r="H14" s="84">
        <f>+Cartera_masculina_edad!H14+Cartera_femenina_edad!H14</f>
        <v>76</v>
      </c>
      <c r="I14" s="84">
        <f>+Cartera_masculina_edad!I14+Cartera_femenina_edad!I14</f>
        <v>87</v>
      </c>
      <c r="J14" s="84">
        <f>+Cartera_masculina_edad!J14+Cartera_femenina_edad!J14</f>
        <v>105</v>
      </c>
      <c r="K14" s="84">
        <f>+Cartera_masculina_edad!K14+Cartera_femenina_edad!K14</f>
        <v>112</v>
      </c>
      <c r="L14" s="84">
        <f>+Cartera_masculina_edad!L14+Cartera_femenina_edad!L14</f>
        <v>130</v>
      </c>
      <c r="M14" s="84">
        <f>+Cartera_masculina_edad!M14+Cartera_femenina_edad!M14</f>
        <v>88</v>
      </c>
      <c r="N14" s="84">
        <f>+Cartera_masculina_edad!N14+Cartera_femenina_edad!N14</f>
        <v>35</v>
      </c>
      <c r="O14" s="84">
        <f>+Cartera_masculina_edad!O14+Cartera_femenina_edad!O14</f>
        <v>13</v>
      </c>
      <c r="P14" s="84">
        <f>+Cartera_masculina_edad!P14+Cartera_femenina_edad!P14</f>
        <v>12</v>
      </c>
      <c r="Q14" s="84">
        <f>+Cartera_masculina_edad!Q14+Cartera_femenina_edad!Q14</f>
        <v>7</v>
      </c>
      <c r="R14" s="84">
        <f>+Cartera_masculina_edad!R14+Cartera_femenina_edad!R14</f>
        <v>4</v>
      </c>
      <c r="S14" s="85"/>
      <c r="T14" s="85">
        <f>SUM(C14:S14)</f>
        <v>749</v>
      </c>
    </row>
    <row r="15" spans="1:20" ht="12.75" customHeight="1">
      <c r="A15" s="145" t="s">
        <v>19</v>
      </c>
      <c r="B15" s="146"/>
      <c r="C15" s="89">
        <f aca="true" t="shared" si="2" ref="C15:T15">SUM(C12:C14)</f>
        <v>85</v>
      </c>
      <c r="D15" s="89">
        <f t="shared" si="2"/>
        <v>64</v>
      </c>
      <c r="E15" s="89">
        <f t="shared" si="2"/>
        <v>126</v>
      </c>
      <c r="F15" s="89">
        <f t="shared" si="2"/>
        <v>973</v>
      </c>
      <c r="G15" s="89">
        <f t="shared" si="2"/>
        <v>2139</v>
      </c>
      <c r="H15" s="89">
        <f t="shared" si="2"/>
        <v>3078</v>
      </c>
      <c r="I15" s="89">
        <f t="shared" si="2"/>
        <v>3674</v>
      </c>
      <c r="J15" s="89">
        <f t="shared" si="2"/>
        <v>3501</v>
      </c>
      <c r="K15" s="89">
        <f t="shared" si="2"/>
        <v>3380</v>
      </c>
      <c r="L15" s="89">
        <f t="shared" si="2"/>
        <v>3942</v>
      </c>
      <c r="M15" s="89">
        <f t="shared" si="2"/>
        <v>3670</v>
      </c>
      <c r="N15" s="89">
        <f t="shared" si="2"/>
        <v>4464</v>
      </c>
      <c r="O15" s="89">
        <f t="shared" si="2"/>
        <v>4662</v>
      </c>
      <c r="P15" s="89">
        <f t="shared" si="2"/>
        <v>3265</v>
      </c>
      <c r="Q15" s="90">
        <f t="shared" si="2"/>
        <v>1509</v>
      </c>
      <c r="R15" s="90">
        <f t="shared" si="2"/>
        <v>1531</v>
      </c>
      <c r="S15" s="91">
        <f t="shared" si="2"/>
        <v>0</v>
      </c>
      <c r="T15" s="91">
        <f t="shared" si="2"/>
        <v>40063</v>
      </c>
    </row>
    <row r="16" spans="1:20" ht="12.75" customHeight="1">
      <c r="A16" s="180" t="s">
        <v>20</v>
      </c>
      <c r="B16" s="171"/>
      <c r="C16" s="92">
        <f aca="true" t="shared" si="3" ref="C16:T16">+C15+C11</f>
        <v>725</v>
      </c>
      <c r="D16" s="92">
        <f t="shared" si="3"/>
        <v>1877</v>
      </c>
      <c r="E16" s="92">
        <f t="shared" si="3"/>
        <v>38611</v>
      </c>
      <c r="F16" s="92">
        <f t="shared" si="3"/>
        <v>210522</v>
      </c>
      <c r="G16" s="92">
        <f t="shared" si="3"/>
        <v>332760</v>
      </c>
      <c r="H16" s="92">
        <f t="shared" si="3"/>
        <v>302481</v>
      </c>
      <c r="I16" s="92">
        <f t="shared" si="3"/>
        <v>252710</v>
      </c>
      <c r="J16" s="92">
        <f t="shared" si="3"/>
        <v>220544</v>
      </c>
      <c r="K16" s="92">
        <f t="shared" si="3"/>
        <v>172393</v>
      </c>
      <c r="L16" s="92">
        <f t="shared" si="3"/>
        <v>149014</v>
      </c>
      <c r="M16" s="92">
        <f t="shared" si="3"/>
        <v>110977</v>
      </c>
      <c r="N16" s="92">
        <f t="shared" si="3"/>
        <v>72113</v>
      </c>
      <c r="O16" s="92">
        <f t="shared" si="3"/>
        <v>47242</v>
      </c>
      <c r="P16" s="92">
        <f t="shared" si="3"/>
        <v>29638</v>
      </c>
      <c r="Q16" s="93">
        <f t="shared" si="3"/>
        <v>16099</v>
      </c>
      <c r="R16" s="93">
        <f t="shared" si="3"/>
        <v>13956</v>
      </c>
      <c r="S16" s="94">
        <f t="shared" si="3"/>
        <v>0</v>
      </c>
      <c r="T16" s="94">
        <f t="shared" si="3"/>
        <v>1971662</v>
      </c>
    </row>
    <row r="17" spans="1:20" ht="12.75" customHeight="1">
      <c r="A17" s="150" t="s">
        <v>31</v>
      </c>
      <c r="B17" s="151"/>
      <c r="C17" s="16">
        <f>+C16/$T$16</f>
        <v>0.0003677100841827859</v>
      </c>
      <c r="D17" s="16">
        <f aca="true" t="shared" si="4" ref="D17:T17">+D16/$T$16</f>
        <v>0.0009519887282911574</v>
      </c>
      <c r="E17" s="16">
        <f t="shared" si="4"/>
        <v>0.01958297111776765</v>
      </c>
      <c r="F17" s="16">
        <f t="shared" si="4"/>
        <v>0.10677387909286683</v>
      </c>
      <c r="G17" s="16">
        <f t="shared" si="4"/>
        <v>0.16877132084505356</v>
      </c>
      <c r="H17" s="16">
        <f t="shared" si="4"/>
        <v>0.1534142261706114</v>
      </c>
      <c r="I17" s="16">
        <f t="shared" si="4"/>
        <v>0.1281710556880439</v>
      </c>
      <c r="J17" s="16">
        <f t="shared" si="4"/>
        <v>0.11185690042208046</v>
      </c>
      <c r="K17" s="16">
        <f t="shared" si="4"/>
        <v>0.08743537178279036</v>
      </c>
      <c r="L17" s="16">
        <f t="shared" si="4"/>
        <v>0.07557786273712229</v>
      </c>
      <c r="M17" s="16">
        <f t="shared" si="4"/>
        <v>0.0562860165687628</v>
      </c>
      <c r="N17" s="16">
        <f t="shared" si="4"/>
        <v>0.03657472731127343</v>
      </c>
      <c r="O17" s="16">
        <f t="shared" si="4"/>
        <v>0.023960496271673338</v>
      </c>
      <c r="P17" s="16">
        <f t="shared" si="4"/>
        <v>0.015031988241392288</v>
      </c>
      <c r="Q17" s="25">
        <f t="shared" si="4"/>
        <v>0.00816519261414989</v>
      </c>
      <c r="R17" s="25">
        <f t="shared" si="4"/>
        <v>0.007078292323937876</v>
      </c>
      <c r="S17" s="25">
        <f t="shared" si="4"/>
        <v>0</v>
      </c>
      <c r="T17" s="25">
        <f t="shared" si="4"/>
        <v>1</v>
      </c>
    </row>
    <row r="18" spans="1:20" ht="12.75" customHeight="1">
      <c r="A18" s="152" t="s">
        <v>199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4"/>
    </row>
    <row r="19" spans="1:20" ht="12.75">
      <c r="A19" s="205" t="s">
        <v>222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7"/>
    </row>
    <row r="20" spans="1:20" ht="12.75">
      <c r="A20" s="203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</row>
    <row r="23" spans="1:20" ht="12.75">
      <c r="A23" s="133" t="s">
        <v>138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</row>
    <row r="24" spans="1:20" ht="12.75">
      <c r="A24" s="138" t="s">
        <v>250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204"/>
      <c r="T24" s="140"/>
    </row>
    <row r="25" spans="1:20" ht="12.75">
      <c r="A25" s="136" t="s">
        <v>0</v>
      </c>
      <c r="B25" s="193" t="s">
        <v>1</v>
      </c>
      <c r="C25" s="169" t="s">
        <v>49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141" t="s">
        <v>30</v>
      </c>
    </row>
    <row r="26" spans="1:20" ht="43.5" customHeight="1">
      <c r="A26" s="192"/>
      <c r="B26" s="194"/>
      <c r="C26" s="78" t="s">
        <v>162</v>
      </c>
      <c r="D26" s="78" t="s">
        <v>163</v>
      </c>
      <c r="E26" s="79" t="s">
        <v>50</v>
      </c>
      <c r="F26" s="79" t="s">
        <v>51</v>
      </c>
      <c r="G26" s="79" t="s">
        <v>52</v>
      </c>
      <c r="H26" s="79" t="s">
        <v>53</v>
      </c>
      <c r="I26" s="79" t="s">
        <v>54</v>
      </c>
      <c r="J26" s="79" t="s">
        <v>55</v>
      </c>
      <c r="K26" s="79" t="s">
        <v>56</v>
      </c>
      <c r="L26" s="79" t="s">
        <v>57</v>
      </c>
      <c r="M26" s="79" t="s">
        <v>58</v>
      </c>
      <c r="N26" s="79" t="s">
        <v>59</v>
      </c>
      <c r="O26" s="79" t="s">
        <v>60</v>
      </c>
      <c r="P26" s="79" t="s">
        <v>61</v>
      </c>
      <c r="Q26" s="51" t="s">
        <v>62</v>
      </c>
      <c r="R26" s="51" t="s">
        <v>63</v>
      </c>
      <c r="S26" s="51" t="s">
        <v>223</v>
      </c>
      <c r="T26" s="142"/>
    </row>
    <row r="27" spans="1:20" ht="12.75">
      <c r="A27" s="12">
        <v>67</v>
      </c>
      <c r="B27" s="13" t="s">
        <v>15</v>
      </c>
      <c r="C27" s="80">
        <f>+Cartera_masculina_edad!C26+Cartera_femenina_edad!C26</f>
        <v>122264</v>
      </c>
      <c r="D27" s="80">
        <f>+Cartera_masculina_edad!D26+Cartera_femenina_edad!D26</f>
        <v>33898</v>
      </c>
      <c r="E27" s="80">
        <f>+Cartera_masculina_edad!E26+Cartera_femenina_edad!E26</f>
        <v>27533</v>
      </c>
      <c r="F27" s="80">
        <f>+Cartera_masculina_edad!F26+Cartera_femenina_edad!F26</f>
        <v>12776</v>
      </c>
      <c r="G27" s="80">
        <f>+Cartera_masculina_edad!G26+Cartera_femenina_edad!G26</f>
        <v>6536</v>
      </c>
      <c r="H27" s="80">
        <f>+Cartera_masculina_edad!H26+Cartera_femenina_edad!H26</f>
        <v>5534</v>
      </c>
      <c r="I27" s="80">
        <f>+Cartera_masculina_edad!I26+Cartera_femenina_edad!I26</f>
        <v>5877</v>
      </c>
      <c r="J27" s="80">
        <f>+Cartera_masculina_edad!J26+Cartera_femenina_edad!J26</f>
        <v>5579</v>
      </c>
      <c r="K27" s="80">
        <f>+Cartera_masculina_edad!K26+Cartera_femenina_edad!K26</f>
        <v>4824</v>
      </c>
      <c r="L27" s="80">
        <f>+Cartera_masculina_edad!L26+Cartera_femenina_edad!L26</f>
        <v>4913</v>
      </c>
      <c r="M27" s="80">
        <f>+Cartera_masculina_edad!M26+Cartera_femenina_edad!M26</f>
        <v>4529</v>
      </c>
      <c r="N27" s="80">
        <f>+Cartera_masculina_edad!N26+Cartera_femenina_edad!N26</f>
        <v>3142</v>
      </c>
      <c r="O27" s="80">
        <f>+Cartera_masculina_edad!O26+Cartera_femenina_edad!O26</f>
        <v>2212</v>
      </c>
      <c r="P27" s="80">
        <f>+Cartera_masculina_edad!P26+Cartera_femenina_edad!P26</f>
        <v>1366</v>
      </c>
      <c r="Q27" s="80">
        <f>+Cartera_masculina_edad!Q26+Cartera_femenina_edad!Q26</f>
        <v>724</v>
      </c>
      <c r="R27" s="80">
        <f>+Cartera_masculina_edad!R26+Cartera_femenina_edad!R26</f>
        <v>409</v>
      </c>
      <c r="S27" s="81">
        <v>73</v>
      </c>
      <c r="T27" s="81">
        <f aca="true" t="shared" si="5" ref="T27:T32">SUM(C27:S27)</f>
        <v>242189</v>
      </c>
    </row>
    <row r="28" spans="1:20" ht="12.75">
      <c r="A28" s="6">
        <v>78</v>
      </c>
      <c r="B28" s="14" t="s">
        <v>159</v>
      </c>
      <c r="C28" s="82">
        <f>+Cartera_masculina_edad!C27+Cartera_femenina_edad!C27</f>
        <v>133700</v>
      </c>
      <c r="D28" s="82">
        <f>+Cartera_masculina_edad!D27+Cartera_femenina_edad!D27</f>
        <v>37670</v>
      </c>
      <c r="E28" s="82">
        <f>+Cartera_masculina_edad!E27+Cartera_femenina_edad!E27</f>
        <v>32888</v>
      </c>
      <c r="F28" s="82">
        <f>+Cartera_masculina_edad!F27+Cartera_femenina_edad!F27</f>
        <v>16704</v>
      </c>
      <c r="G28" s="82">
        <f>+Cartera_masculina_edad!G27+Cartera_femenina_edad!G27</f>
        <v>7840</v>
      </c>
      <c r="H28" s="82">
        <f>+Cartera_masculina_edad!H27+Cartera_femenina_edad!H27</f>
        <v>6571</v>
      </c>
      <c r="I28" s="82">
        <f>+Cartera_masculina_edad!I27+Cartera_femenina_edad!I27</f>
        <v>6882</v>
      </c>
      <c r="J28" s="82">
        <f>+Cartera_masculina_edad!J27+Cartera_femenina_edad!J27</f>
        <v>7086</v>
      </c>
      <c r="K28" s="82">
        <f>+Cartera_masculina_edad!K27+Cartera_femenina_edad!K27</f>
        <v>6629</v>
      </c>
      <c r="L28" s="82">
        <f>+Cartera_masculina_edad!L27+Cartera_femenina_edad!L27</f>
        <v>6943</v>
      </c>
      <c r="M28" s="82">
        <f>+Cartera_masculina_edad!M27+Cartera_femenina_edad!M27</f>
        <v>5847</v>
      </c>
      <c r="N28" s="82">
        <f>+Cartera_masculina_edad!N27+Cartera_femenina_edad!N27</f>
        <v>3942</v>
      </c>
      <c r="O28" s="82">
        <f>+Cartera_masculina_edad!O27+Cartera_femenina_edad!O27</f>
        <v>2374</v>
      </c>
      <c r="P28" s="82">
        <f>+Cartera_masculina_edad!P27+Cartera_femenina_edad!P27</f>
        <v>1343</v>
      </c>
      <c r="Q28" s="82">
        <f>+Cartera_masculina_edad!Q27+Cartera_femenina_edad!Q27</f>
        <v>593</v>
      </c>
      <c r="R28" s="82">
        <f>+Cartera_masculina_edad!R27+Cartera_femenina_edad!R27</f>
        <v>375</v>
      </c>
      <c r="S28" s="83">
        <v>180</v>
      </c>
      <c r="T28" s="83">
        <f t="shared" si="5"/>
        <v>277567</v>
      </c>
    </row>
    <row r="29" spans="1:20" ht="12.75">
      <c r="A29" s="6">
        <v>80</v>
      </c>
      <c r="B29" s="14" t="s">
        <v>16</v>
      </c>
      <c r="C29" s="82">
        <f>+Cartera_masculina_edad!C28+Cartera_femenina_edad!C28</f>
        <v>32239</v>
      </c>
      <c r="D29" s="82">
        <f>+Cartera_masculina_edad!D28+Cartera_femenina_edad!D28</f>
        <v>11235</v>
      </c>
      <c r="E29" s="82">
        <f>+Cartera_masculina_edad!E28+Cartera_femenina_edad!E28</f>
        <v>10083</v>
      </c>
      <c r="F29" s="82">
        <f>+Cartera_masculina_edad!F28+Cartera_femenina_edad!F28</f>
        <v>5097</v>
      </c>
      <c r="G29" s="82">
        <f>+Cartera_masculina_edad!G28+Cartera_femenina_edad!G28</f>
        <v>1870</v>
      </c>
      <c r="H29" s="82">
        <f>+Cartera_masculina_edad!H28+Cartera_femenina_edad!H28</f>
        <v>1596</v>
      </c>
      <c r="I29" s="82">
        <f>+Cartera_masculina_edad!I28+Cartera_femenina_edad!I28</f>
        <v>1873</v>
      </c>
      <c r="J29" s="82">
        <f>+Cartera_masculina_edad!J28+Cartera_femenina_edad!J28</f>
        <v>2072</v>
      </c>
      <c r="K29" s="82">
        <f>+Cartera_masculina_edad!K28+Cartera_femenina_edad!K28</f>
        <v>1746</v>
      </c>
      <c r="L29" s="82">
        <f>+Cartera_masculina_edad!L28+Cartera_femenina_edad!L28</f>
        <v>1734</v>
      </c>
      <c r="M29" s="82">
        <f>+Cartera_masculina_edad!M28+Cartera_femenina_edad!M28</f>
        <v>1438</v>
      </c>
      <c r="N29" s="82">
        <f>+Cartera_masculina_edad!N28+Cartera_femenina_edad!N28</f>
        <v>996</v>
      </c>
      <c r="O29" s="82">
        <f>+Cartera_masculina_edad!O28+Cartera_femenina_edad!O28</f>
        <v>724</v>
      </c>
      <c r="P29" s="82">
        <f>+Cartera_masculina_edad!P28+Cartera_femenina_edad!P28</f>
        <v>454</v>
      </c>
      <c r="Q29" s="82">
        <f>+Cartera_masculina_edad!Q28+Cartera_femenina_edad!Q28</f>
        <v>269</v>
      </c>
      <c r="R29" s="82">
        <f>+Cartera_masculina_edad!R28+Cartera_femenina_edad!R28</f>
        <v>213</v>
      </c>
      <c r="S29" s="83"/>
      <c r="T29" s="83">
        <f t="shared" si="5"/>
        <v>73639</v>
      </c>
    </row>
    <row r="30" spans="1:20" ht="12.75">
      <c r="A30" s="6">
        <v>81</v>
      </c>
      <c r="B30" s="14" t="s">
        <v>216</v>
      </c>
      <c r="C30" s="82">
        <f>+Cartera_masculina_edad!C29+Cartera_femenina_edad!C29</f>
        <v>56541</v>
      </c>
      <c r="D30" s="82">
        <f>+Cartera_masculina_edad!D29+Cartera_femenina_edad!D29</f>
        <v>22106</v>
      </c>
      <c r="E30" s="82">
        <f>+Cartera_masculina_edad!E29+Cartera_femenina_edad!E29</f>
        <v>19946</v>
      </c>
      <c r="F30" s="82">
        <f>+Cartera_masculina_edad!F29+Cartera_femenina_edad!F29</f>
        <v>9817</v>
      </c>
      <c r="G30" s="82">
        <f>+Cartera_masculina_edad!G29+Cartera_femenina_edad!G29</f>
        <v>3036</v>
      </c>
      <c r="H30" s="82">
        <f>+Cartera_masculina_edad!H29+Cartera_femenina_edad!H29</f>
        <v>2352</v>
      </c>
      <c r="I30" s="82">
        <f>+Cartera_masculina_edad!I29+Cartera_femenina_edad!I29</f>
        <v>3085</v>
      </c>
      <c r="J30" s="82">
        <f>+Cartera_masculina_edad!J29+Cartera_femenina_edad!J29</f>
        <v>3647</v>
      </c>
      <c r="K30" s="82">
        <f>+Cartera_masculina_edad!K29+Cartera_femenina_edad!K29</f>
        <v>3218</v>
      </c>
      <c r="L30" s="82">
        <f>+Cartera_masculina_edad!L29+Cartera_femenina_edad!L29</f>
        <v>2927</v>
      </c>
      <c r="M30" s="82">
        <f>+Cartera_masculina_edad!M29+Cartera_femenina_edad!M29</f>
        <v>1792</v>
      </c>
      <c r="N30" s="82">
        <f>+Cartera_masculina_edad!N29+Cartera_femenina_edad!N29</f>
        <v>802</v>
      </c>
      <c r="O30" s="82">
        <f>+Cartera_masculina_edad!O29+Cartera_femenina_edad!O29</f>
        <v>365</v>
      </c>
      <c r="P30" s="82">
        <f>+Cartera_masculina_edad!P29+Cartera_femenina_edad!P29</f>
        <v>226</v>
      </c>
      <c r="Q30" s="82">
        <f>+Cartera_masculina_edad!Q29+Cartera_femenina_edad!Q29</f>
        <v>109</v>
      </c>
      <c r="R30" s="82">
        <f>+Cartera_masculina_edad!R29+Cartera_femenina_edad!R29</f>
        <v>97</v>
      </c>
      <c r="S30" s="83"/>
      <c r="T30" s="83">
        <f t="shared" si="5"/>
        <v>130066</v>
      </c>
    </row>
    <row r="31" spans="1:20" ht="12.75">
      <c r="A31" s="6">
        <v>99</v>
      </c>
      <c r="B31" s="14" t="s">
        <v>200</v>
      </c>
      <c r="C31" s="82">
        <f>+Cartera_masculina_edad!C30+Cartera_femenina_edad!C30</f>
        <v>144793</v>
      </c>
      <c r="D31" s="82">
        <f>+Cartera_masculina_edad!D30+Cartera_femenina_edad!D30</f>
        <v>46752</v>
      </c>
      <c r="E31" s="82">
        <f>+Cartera_masculina_edad!E30+Cartera_femenina_edad!E30</f>
        <v>41457</v>
      </c>
      <c r="F31" s="82">
        <f>+Cartera_masculina_edad!F30+Cartera_femenina_edad!F30</f>
        <v>21389</v>
      </c>
      <c r="G31" s="82">
        <f>+Cartera_masculina_edad!G30+Cartera_femenina_edad!G30</f>
        <v>9272</v>
      </c>
      <c r="H31" s="82">
        <f>+Cartera_masculina_edad!H30+Cartera_femenina_edad!H30</f>
        <v>8097</v>
      </c>
      <c r="I31" s="82">
        <f>+Cartera_masculina_edad!I30+Cartera_femenina_edad!I30</f>
        <v>8599</v>
      </c>
      <c r="J31" s="82">
        <f>+Cartera_masculina_edad!J30+Cartera_femenina_edad!J30</f>
        <v>8837</v>
      </c>
      <c r="K31" s="82">
        <f>+Cartera_masculina_edad!K30+Cartera_femenina_edad!K30</f>
        <v>8145</v>
      </c>
      <c r="L31" s="82">
        <f>+Cartera_masculina_edad!L30+Cartera_femenina_edad!L30</f>
        <v>8304</v>
      </c>
      <c r="M31" s="82">
        <f>+Cartera_masculina_edad!M30+Cartera_femenina_edad!M30</f>
        <v>6650</v>
      </c>
      <c r="N31" s="82">
        <f>+Cartera_masculina_edad!N30+Cartera_femenina_edad!N30</f>
        <v>3933</v>
      </c>
      <c r="O31" s="82">
        <f>+Cartera_masculina_edad!O30+Cartera_femenina_edad!O30</f>
        <v>2404</v>
      </c>
      <c r="P31" s="82">
        <f>+Cartera_masculina_edad!P30+Cartera_femenina_edad!P30</f>
        <v>1394</v>
      </c>
      <c r="Q31" s="82">
        <f>+Cartera_masculina_edad!Q30+Cartera_femenina_edad!Q30</f>
        <v>715</v>
      </c>
      <c r="R31" s="82">
        <f>+Cartera_masculina_edad!R30+Cartera_femenina_edad!R30</f>
        <v>576</v>
      </c>
      <c r="S31" s="83"/>
      <c r="T31" s="83">
        <f t="shared" si="5"/>
        <v>321317</v>
      </c>
    </row>
    <row r="32" spans="1:20" ht="12.75">
      <c r="A32" s="8">
        <v>107</v>
      </c>
      <c r="B32" s="15" t="s">
        <v>201</v>
      </c>
      <c r="C32" s="84">
        <f>+Cartera_masculina_edad!C31+Cartera_femenina_edad!C31</f>
        <v>125797</v>
      </c>
      <c r="D32" s="84">
        <f>+Cartera_masculina_edad!D31+Cartera_femenina_edad!D31</f>
        <v>38351</v>
      </c>
      <c r="E32" s="84">
        <f>+Cartera_masculina_edad!E31+Cartera_femenina_edad!E31</f>
        <v>33540</v>
      </c>
      <c r="F32" s="84">
        <f>+Cartera_masculina_edad!F31+Cartera_femenina_edad!F31</f>
        <v>16684</v>
      </c>
      <c r="G32" s="84">
        <f>+Cartera_masculina_edad!G31+Cartera_femenina_edad!G31</f>
        <v>8356</v>
      </c>
      <c r="H32" s="84">
        <f>+Cartera_masculina_edad!H31+Cartera_femenina_edad!H31</f>
        <v>7186</v>
      </c>
      <c r="I32" s="84">
        <f>+Cartera_masculina_edad!I31+Cartera_femenina_edad!I31</f>
        <v>7366</v>
      </c>
      <c r="J32" s="84">
        <f>+Cartera_masculina_edad!J31+Cartera_femenina_edad!J31</f>
        <v>7761</v>
      </c>
      <c r="K32" s="84">
        <f>+Cartera_masculina_edad!K31+Cartera_femenina_edad!K31</f>
        <v>8233</v>
      </c>
      <c r="L32" s="84">
        <f>+Cartera_masculina_edad!L31+Cartera_femenina_edad!L31</f>
        <v>9195</v>
      </c>
      <c r="M32" s="84">
        <f>+Cartera_masculina_edad!M31+Cartera_femenina_edad!M31</f>
        <v>7436</v>
      </c>
      <c r="N32" s="84">
        <f>+Cartera_masculina_edad!N31+Cartera_femenina_edad!N31</f>
        <v>4486</v>
      </c>
      <c r="O32" s="84">
        <f>+Cartera_masculina_edad!O31+Cartera_femenina_edad!O31</f>
        <v>2499</v>
      </c>
      <c r="P32" s="84">
        <f>+Cartera_masculina_edad!P31+Cartera_femenina_edad!P31</f>
        <v>1313</v>
      </c>
      <c r="Q32" s="84">
        <f>+Cartera_masculina_edad!Q31+Cartera_femenina_edad!Q31</f>
        <v>703</v>
      </c>
      <c r="R32" s="84">
        <f>+Cartera_masculina_edad!R31+Cartera_femenina_edad!R31</f>
        <v>564</v>
      </c>
      <c r="S32" s="85"/>
      <c r="T32" s="85">
        <f t="shared" si="5"/>
        <v>279470</v>
      </c>
    </row>
    <row r="33" spans="1:20" ht="12.75">
      <c r="A33" s="143" t="s">
        <v>17</v>
      </c>
      <c r="B33" s="144"/>
      <c r="C33" s="86">
        <f>SUM(C27:C32)</f>
        <v>615334</v>
      </c>
      <c r="D33" s="86">
        <f aca="true" t="shared" si="6" ref="D33:T33">SUM(D27:D32)</f>
        <v>190012</v>
      </c>
      <c r="E33" s="86">
        <f t="shared" si="6"/>
        <v>165447</v>
      </c>
      <c r="F33" s="86">
        <f t="shared" si="6"/>
        <v>82467</v>
      </c>
      <c r="G33" s="86">
        <f t="shared" si="6"/>
        <v>36910</v>
      </c>
      <c r="H33" s="86">
        <f t="shared" si="6"/>
        <v>31336</v>
      </c>
      <c r="I33" s="86">
        <f t="shared" si="6"/>
        <v>33682</v>
      </c>
      <c r="J33" s="86">
        <f t="shared" si="6"/>
        <v>34982</v>
      </c>
      <c r="K33" s="86">
        <f t="shared" si="6"/>
        <v>32795</v>
      </c>
      <c r="L33" s="86">
        <f t="shared" si="6"/>
        <v>34016</v>
      </c>
      <c r="M33" s="86">
        <f t="shared" si="6"/>
        <v>27692</v>
      </c>
      <c r="N33" s="86">
        <f t="shared" si="6"/>
        <v>17301</v>
      </c>
      <c r="O33" s="86">
        <f t="shared" si="6"/>
        <v>10578</v>
      </c>
      <c r="P33" s="86">
        <f t="shared" si="6"/>
        <v>6096</v>
      </c>
      <c r="Q33" s="87">
        <f t="shared" si="6"/>
        <v>3113</v>
      </c>
      <c r="R33" s="87">
        <f t="shared" si="6"/>
        <v>2234</v>
      </c>
      <c r="S33" s="88">
        <f t="shared" si="6"/>
        <v>253</v>
      </c>
      <c r="T33" s="88">
        <f t="shared" si="6"/>
        <v>1324248</v>
      </c>
    </row>
    <row r="34" spans="1:20" ht="12.75">
      <c r="A34" s="6">
        <v>63</v>
      </c>
      <c r="B34" s="14" t="s">
        <v>232</v>
      </c>
      <c r="C34" s="82">
        <f>+Cartera_masculina_edad!C33+Cartera_femenina_edad!C33</f>
        <v>8138</v>
      </c>
      <c r="D34" s="82">
        <f>+Cartera_masculina_edad!D33+Cartera_femenina_edad!D33</f>
        <v>4473</v>
      </c>
      <c r="E34" s="82">
        <f>+Cartera_masculina_edad!E33+Cartera_femenina_edad!E33</f>
        <v>4129</v>
      </c>
      <c r="F34" s="82">
        <f>+Cartera_masculina_edad!F33+Cartera_femenina_edad!F33</f>
        <v>309</v>
      </c>
      <c r="G34" s="82">
        <f>+Cartera_masculina_edad!G33+Cartera_femenina_edad!G33</f>
        <v>568</v>
      </c>
      <c r="H34" s="82">
        <f>+Cartera_masculina_edad!H33+Cartera_femenina_edad!H33</f>
        <v>838</v>
      </c>
      <c r="I34" s="82">
        <f>+Cartera_masculina_edad!I33+Cartera_femenina_edad!I33</f>
        <v>1083</v>
      </c>
      <c r="J34" s="82">
        <f>+Cartera_masculina_edad!J33+Cartera_femenina_edad!J33</f>
        <v>1217</v>
      </c>
      <c r="K34" s="82">
        <f>+Cartera_masculina_edad!K33+Cartera_femenina_edad!K33</f>
        <v>1346</v>
      </c>
      <c r="L34" s="82">
        <f>+Cartera_masculina_edad!L33+Cartera_femenina_edad!L33</f>
        <v>1831</v>
      </c>
      <c r="M34" s="82">
        <f>+Cartera_masculina_edad!M33+Cartera_femenina_edad!M33</f>
        <v>1953</v>
      </c>
      <c r="N34" s="82">
        <f>+Cartera_masculina_edad!N33+Cartera_femenina_edad!N33</f>
        <v>1907</v>
      </c>
      <c r="O34" s="82">
        <f>+Cartera_masculina_edad!O33+Cartera_femenina_edad!O33</f>
        <v>1512</v>
      </c>
      <c r="P34" s="82">
        <f>+Cartera_masculina_edad!P33+Cartera_femenina_edad!P33</f>
        <v>794</v>
      </c>
      <c r="Q34" s="82">
        <f>+Cartera_masculina_edad!Q33+Cartera_femenina_edad!Q33</f>
        <v>309</v>
      </c>
      <c r="R34" s="82">
        <f>+Cartera_masculina_edad!R33+Cartera_femenina_edad!R33</f>
        <v>249</v>
      </c>
      <c r="S34" s="83"/>
      <c r="T34" s="83">
        <f>SUM(C34:S34)</f>
        <v>30656</v>
      </c>
    </row>
    <row r="35" spans="1:20" ht="12.75">
      <c r="A35" s="6">
        <v>76</v>
      </c>
      <c r="B35" s="14" t="s">
        <v>202</v>
      </c>
      <c r="C35" s="82">
        <f>+Cartera_masculina_edad!C34+Cartera_femenina_edad!C34</f>
        <v>4924</v>
      </c>
      <c r="D35" s="82">
        <f>+Cartera_masculina_edad!D34+Cartera_femenina_edad!D34</f>
        <v>1725</v>
      </c>
      <c r="E35" s="82">
        <f>+Cartera_masculina_edad!E34+Cartera_femenina_edad!E34</f>
        <v>1691</v>
      </c>
      <c r="F35" s="82">
        <f>+Cartera_masculina_edad!F34+Cartera_femenina_edad!F34</f>
        <v>606</v>
      </c>
      <c r="G35" s="82">
        <f>+Cartera_masculina_edad!G34+Cartera_femenina_edad!G34</f>
        <v>65</v>
      </c>
      <c r="H35" s="82">
        <f>+Cartera_masculina_edad!H34+Cartera_femenina_edad!H34</f>
        <v>124</v>
      </c>
      <c r="I35" s="82">
        <f>+Cartera_masculina_edad!I34+Cartera_femenina_edad!I34</f>
        <v>174</v>
      </c>
      <c r="J35" s="82">
        <f>+Cartera_masculina_edad!J34+Cartera_femenina_edad!J34</f>
        <v>231</v>
      </c>
      <c r="K35" s="82">
        <f>+Cartera_masculina_edad!K34+Cartera_femenina_edad!K34</f>
        <v>241</v>
      </c>
      <c r="L35" s="82">
        <f>+Cartera_masculina_edad!L34+Cartera_femenina_edad!L34</f>
        <v>278</v>
      </c>
      <c r="M35" s="82">
        <f>+Cartera_masculina_edad!M34+Cartera_femenina_edad!M34</f>
        <v>291</v>
      </c>
      <c r="N35" s="82">
        <f>+Cartera_masculina_edad!N34+Cartera_femenina_edad!N34</f>
        <v>343</v>
      </c>
      <c r="O35" s="82">
        <f>+Cartera_masculina_edad!O34+Cartera_femenina_edad!O34</f>
        <v>352</v>
      </c>
      <c r="P35" s="82">
        <f>+Cartera_masculina_edad!P34+Cartera_femenina_edad!P34</f>
        <v>249</v>
      </c>
      <c r="Q35" s="82">
        <f>+Cartera_masculina_edad!Q34+Cartera_femenina_edad!Q34</f>
        <v>132</v>
      </c>
      <c r="R35" s="82">
        <f>+Cartera_masculina_edad!R34+Cartera_femenina_edad!R34</f>
        <v>102</v>
      </c>
      <c r="S35" s="83"/>
      <c r="T35" s="83">
        <f>SUM(C35:S35)</f>
        <v>11528</v>
      </c>
    </row>
    <row r="36" spans="1:20" ht="12.75">
      <c r="A36" s="8">
        <v>94</v>
      </c>
      <c r="B36" s="15" t="s">
        <v>18</v>
      </c>
      <c r="C36" s="84">
        <f>+Cartera_masculina_edad!C35+Cartera_femenina_edad!C35</f>
        <v>429</v>
      </c>
      <c r="D36" s="84">
        <f>+Cartera_masculina_edad!D35+Cartera_femenina_edad!D35</f>
        <v>210</v>
      </c>
      <c r="E36" s="84">
        <f>+Cartera_masculina_edad!E35+Cartera_femenina_edad!E35</f>
        <v>127</v>
      </c>
      <c r="F36" s="84">
        <f>+Cartera_masculina_edad!F35+Cartera_femenina_edad!F35</f>
        <v>13</v>
      </c>
      <c r="G36" s="84">
        <f>+Cartera_masculina_edad!G35+Cartera_femenina_edad!G35</f>
        <v>23</v>
      </c>
      <c r="H36" s="84">
        <f>+Cartera_masculina_edad!H35+Cartera_femenina_edad!H35</f>
        <v>31</v>
      </c>
      <c r="I36" s="84">
        <f>+Cartera_masculina_edad!I35+Cartera_femenina_edad!I35</f>
        <v>38</v>
      </c>
      <c r="J36" s="84">
        <f>+Cartera_masculina_edad!J35+Cartera_femenina_edad!J35</f>
        <v>57</v>
      </c>
      <c r="K36" s="84">
        <f>+Cartera_masculina_edad!K35+Cartera_femenina_edad!K35</f>
        <v>56</v>
      </c>
      <c r="L36" s="84">
        <f>+Cartera_masculina_edad!L35+Cartera_femenina_edad!L35</f>
        <v>81</v>
      </c>
      <c r="M36" s="84">
        <f>+Cartera_masculina_edad!M35+Cartera_femenina_edad!M35</f>
        <v>35</v>
      </c>
      <c r="N36" s="84">
        <f>+Cartera_masculina_edad!N35+Cartera_femenina_edad!N35</f>
        <v>20</v>
      </c>
      <c r="O36" s="84">
        <f>+Cartera_masculina_edad!O35+Cartera_femenina_edad!O35</f>
        <v>6</v>
      </c>
      <c r="P36" s="84">
        <f>+Cartera_masculina_edad!P35+Cartera_femenina_edad!P35</f>
        <v>3</v>
      </c>
      <c r="Q36" s="84">
        <f>+Cartera_masculina_edad!Q35+Cartera_femenina_edad!Q35</f>
        <v>1</v>
      </c>
      <c r="R36" s="84">
        <f>+Cartera_masculina_edad!R35+Cartera_femenina_edad!R35</f>
        <v>2</v>
      </c>
      <c r="S36" s="85"/>
      <c r="T36" s="85">
        <f>SUM(C36:S36)</f>
        <v>1132</v>
      </c>
    </row>
    <row r="37" spans="1:20" ht="12.75">
      <c r="A37" s="145" t="s">
        <v>19</v>
      </c>
      <c r="B37" s="146"/>
      <c r="C37" s="89">
        <f aca="true" t="shared" si="7" ref="C37:T37">SUM(C34:C36)</f>
        <v>13491</v>
      </c>
      <c r="D37" s="89">
        <f t="shared" si="7"/>
        <v>6408</v>
      </c>
      <c r="E37" s="89">
        <f t="shared" si="7"/>
        <v>5947</v>
      </c>
      <c r="F37" s="89">
        <f t="shared" si="7"/>
        <v>928</v>
      </c>
      <c r="G37" s="89">
        <f t="shared" si="7"/>
        <v>656</v>
      </c>
      <c r="H37" s="89">
        <f t="shared" si="7"/>
        <v>993</v>
      </c>
      <c r="I37" s="89">
        <f t="shared" si="7"/>
        <v>1295</v>
      </c>
      <c r="J37" s="89">
        <f t="shared" si="7"/>
        <v>1505</v>
      </c>
      <c r="K37" s="89">
        <f t="shared" si="7"/>
        <v>1643</v>
      </c>
      <c r="L37" s="89">
        <f t="shared" si="7"/>
        <v>2190</v>
      </c>
      <c r="M37" s="89">
        <f t="shared" si="7"/>
        <v>2279</v>
      </c>
      <c r="N37" s="89">
        <f t="shared" si="7"/>
        <v>2270</v>
      </c>
      <c r="O37" s="89">
        <f t="shared" si="7"/>
        <v>1870</v>
      </c>
      <c r="P37" s="89">
        <f t="shared" si="7"/>
        <v>1046</v>
      </c>
      <c r="Q37" s="90">
        <f t="shared" si="7"/>
        <v>442</v>
      </c>
      <c r="R37" s="90">
        <f t="shared" si="7"/>
        <v>353</v>
      </c>
      <c r="S37" s="91">
        <f t="shared" si="7"/>
        <v>0</v>
      </c>
      <c r="T37" s="91">
        <f t="shared" si="7"/>
        <v>43316</v>
      </c>
    </row>
    <row r="38" spans="1:20" ht="12.75">
      <c r="A38" s="180" t="s">
        <v>20</v>
      </c>
      <c r="B38" s="171"/>
      <c r="C38" s="92">
        <f aca="true" t="shared" si="8" ref="C38:T38">+C37+C33</f>
        <v>628825</v>
      </c>
      <c r="D38" s="92">
        <f t="shared" si="8"/>
        <v>196420</v>
      </c>
      <c r="E38" s="92">
        <f t="shared" si="8"/>
        <v>171394</v>
      </c>
      <c r="F38" s="92">
        <f t="shared" si="8"/>
        <v>83395</v>
      </c>
      <c r="G38" s="92">
        <f t="shared" si="8"/>
        <v>37566</v>
      </c>
      <c r="H38" s="92">
        <f t="shared" si="8"/>
        <v>32329</v>
      </c>
      <c r="I38" s="92">
        <f t="shared" si="8"/>
        <v>34977</v>
      </c>
      <c r="J38" s="92">
        <f t="shared" si="8"/>
        <v>36487</v>
      </c>
      <c r="K38" s="92">
        <f t="shared" si="8"/>
        <v>34438</v>
      </c>
      <c r="L38" s="92">
        <f t="shared" si="8"/>
        <v>36206</v>
      </c>
      <c r="M38" s="92">
        <f t="shared" si="8"/>
        <v>29971</v>
      </c>
      <c r="N38" s="92">
        <f t="shared" si="8"/>
        <v>19571</v>
      </c>
      <c r="O38" s="92">
        <f t="shared" si="8"/>
        <v>12448</v>
      </c>
      <c r="P38" s="92">
        <f t="shared" si="8"/>
        <v>7142</v>
      </c>
      <c r="Q38" s="93">
        <f t="shared" si="8"/>
        <v>3555</v>
      </c>
      <c r="R38" s="93">
        <f t="shared" si="8"/>
        <v>2587</v>
      </c>
      <c r="S38" s="94">
        <f t="shared" si="8"/>
        <v>253</v>
      </c>
      <c r="T38" s="94">
        <f t="shared" si="8"/>
        <v>1367564</v>
      </c>
    </row>
    <row r="39" spans="1:20" ht="12.75">
      <c r="A39" s="150" t="s">
        <v>31</v>
      </c>
      <c r="B39" s="151"/>
      <c r="C39" s="16">
        <f>+C38/$T$38</f>
        <v>0.4598139465502163</v>
      </c>
      <c r="D39" s="16">
        <f aca="true" t="shared" si="9" ref="D39:T39">+D38/$T$38</f>
        <v>0.14362764740809206</v>
      </c>
      <c r="E39" s="16">
        <f t="shared" si="9"/>
        <v>0.12532795540099037</v>
      </c>
      <c r="F39" s="16">
        <f t="shared" si="9"/>
        <v>0.0609806926769058</v>
      </c>
      <c r="G39" s="16">
        <f t="shared" si="9"/>
        <v>0.0274692811451603</v>
      </c>
      <c r="H39" s="16">
        <f t="shared" si="9"/>
        <v>0.02363984427785464</v>
      </c>
      <c r="I39" s="16">
        <f t="shared" si="9"/>
        <v>0.02557613391402523</v>
      </c>
      <c r="J39" s="16">
        <f t="shared" si="9"/>
        <v>0.026680286992053024</v>
      </c>
      <c r="K39" s="16">
        <f t="shared" si="9"/>
        <v>0.025182002451073587</v>
      </c>
      <c r="L39" s="16">
        <f t="shared" si="9"/>
        <v>0.026474812147731293</v>
      </c>
      <c r="M39" s="16">
        <f t="shared" si="9"/>
        <v>0.021915610530841702</v>
      </c>
      <c r="N39" s="16">
        <f t="shared" si="9"/>
        <v>0.014310847609325779</v>
      </c>
      <c r="O39" s="16">
        <f t="shared" si="9"/>
        <v>0.009102316235291365</v>
      </c>
      <c r="P39" s="16">
        <f t="shared" si="9"/>
        <v>0.005222424690910261</v>
      </c>
      <c r="Q39" s="25">
        <f t="shared" si="9"/>
        <v>0.00259951271019126</v>
      </c>
      <c r="R39" s="25">
        <f t="shared" si="9"/>
        <v>0.0018916847767270855</v>
      </c>
      <c r="S39" s="25">
        <f t="shared" si="9"/>
        <v>0.00018500048260995463</v>
      </c>
      <c r="T39" s="17">
        <f t="shared" si="9"/>
        <v>1</v>
      </c>
    </row>
    <row r="40" spans="1:20" ht="12.75">
      <c r="A40" s="152" t="s">
        <v>199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4"/>
    </row>
    <row r="41" spans="1:20" ht="12.75">
      <c r="A41" s="205" t="s">
        <v>222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7"/>
    </row>
    <row r="42" spans="1:20" ht="12.75">
      <c r="A42" s="203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/>
    </row>
    <row r="45" spans="1:20" ht="12.75">
      <c r="A45" s="133" t="s">
        <v>139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5"/>
    </row>
    <row r="46" spans="1:20" ht="12.75">
      <c r="A46" s="138" t="s">
        <v>241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204"/>
      <c r="T46" s="140"/>
    </row>
    <row r="47" spans="1:20" ht="12.75">
      <c r="A47" s="136" t="s">
        <v>0</v>
      </c>
      <c r="B47" s="193" t="s">
        <v>1</v>
      </c>
      <c r="C47" s="169" t="s">
        <v>49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1"/>
      <c r="T47" s="141" t="s">
        <v>30</v>
      </c>
    </row>
    <row r="48" spans="1:20" ht="40.5" customHeight="1">
      <c r="A48" s="192"/>
      <c r="B48" s="194"/>
      <c r="C48" s="78" t="s">
        <v>162</v>
      </c>
      <c r="D48" s="78" t="s">
        <v>163</v>
      </c>
      <c r="E48" s="79" t="s">
        <v>50</v>
      </c>
      <c r="F48" s="79" t="s">
        <v>51</v>
      </c>
      <c r="G48" s="79" t="s">
        <v>52</v>
      </c>
      <c r="H48" s="79" t="s">
        <v>53</v>
      </c>
      <c r="I48" s="79" t="s">
        <v>54</v>
      </c>
      <c r="J48" s="79" t="s">
        <v>55</v>
      </c>
      <c r="K48" s="79" t="s">
        <v>56</v>
      </c>
      <c r="L48" s="79" t="s">
        <v>57</v>
      </c>
      <c r="M48" s="79" t="s">
        <v>58</v>
      </c>
      <c r="N48" s="79" t="s">
        <v>59</v>
      </c>
      <c r="O48" s="79" t="s">
        <v>60</v>
      </c>
      <c r="P48" s="51" t="s">
        <v>61</v>
      </c>
      <c r="Q48" s="51" t="s">
        <v>62</v>
      </c>
      <c r="R48" s="51" t="s">
        <v>63</v>
      </c>
      <c r="S48" s="51" t="s">
        <v>223</v>
      </c>
      <c r="T48" s="142"/>
    </row>
    <row r="49" spans="1:20" ht="12.75">
      <c r="A49" s="12">
        <v>67</v>
      </c>
      <c r="B49" s="13" t="s">
        <v>15</v>
      </c>
      <c r="C49" s="80">
        <f aca="true" t="shared" si="10" ref="C49:S49">+C27+C5</f>
        <v>122300</v>
      </c>
      <c r="D49" s="80">
        <f t="shared" si="10"/>
        <v>34119</v>
      </c>
      <c r="E49" s="80">
        <f t="shared" si="10"/>
        <v>33917</v>
      </c>
      <c r="F49" s="80">
        <f t="shared" si="10"/>
        <v>67730</v>
      </c>
      <c r="G49" s="80">
        <f t="shared" si="10"/>
        <v>87753</v>
      </c>
      <c r="H49" s="80">
        <f t="shared" si="10"/>
        <v>72102</v>
      </c>
      <c r="I49" s="80">
        <f t="shared" si="10"/>
        <v>57133</v>
      </c>
      <c r="J49" s="80">
        <f t="shared" si="10"/>
        <v>46406</v>
      </c>
      <c r="K49" s="80">
        <f t="shared" si="10"/>
        <v>33499</v>
      </c>
      <c r="L49" s="80">
        <f t="shared" si="10"/>
        <v>28557</v>
      </c>
      <c r="M49" s="80">
        <f t="shared" si="10"/>
        <v>22326</v>
      </c>
      <c r="N49" s="80">
        <f t="shared" si="10"/>
        <v>15281</v>
      </c>
      <c r="O49" s="80">
        <f t="shared" si="10"/>
        <v>10565</v>
      </c>
      <c r="P49" s="80">
        <f t="shared" si="10"/>
        <v>7015</v>
      </c>
      <c r="Q49" s="80">
        <f t="shared" si="10"/>
        <v>3925</v>
      </c>
      <c r="R49" s="80">
        <f t="shared" si="10"/>
        <v>2767</v>
      </c>
      <c r="S49" s="81">
        <f t="shared" si="10"/>
        <v>73</v>
      </c>
      <c r="T49" s="81">
        <f aca="true" t="shared" si="11" ref="T49:T54">SUM(C49:S49)</f>
        <v>645468</v>
      </c>
    </row>
    <row r="50" spans="1:20" ht="12.75">
      <c r="A50" s="6">
        <v>78</v>
      </c>
      <c r="B50" s="14" t="s">
        <v>159</v>
      </c>
      <c r="C50" s="82">
        <f aca="true" t="shared" si="12" ref="C50:S50">+C28+C6</f>
        <v>133740</v>
      </c>
      <c r="D50" s="82">
        <f t="shared" si="12"/>
        <v>37987</v>
      </c>
      <c r="E50" s="82">
        <f t="shared" si="12"/>
        <v>41390</v>
      </c>
      <c r="F50" s="82">
        <f t="shared" si="12"/>
        <v>65759</v>
      </c>
      <c r="G50" s="82">
        <f t="shared" si="12"/>
        <v>84168</v>
      </c>
      <c r="H50" s="82">
        <f t="shared" si="12"/>
        <v>71472</v>
      </c>
      <c r="I50" s="82">
        <f t="shared" si="12"/>
        <v>58462</v>
      </c>
      <c r="J50" s="82">
        <f t="shared" si="12"/>
        <v>51707</v>
      </c>
      <c r="K50" s="82">
        <f t="shared" si="12"/>
        <v>41032</v>
      </c>
      <c r="L50" s="82">
        <f t="shared" si="12"/>
        <v>36970</v>
      </c>
      <c r="M50" s="82">
        <f t="shared" si="12"/>
        <v>28285</v>
      </c>
      <c r="N50" s="82">
        <f t="shared" si="12"/>
        <v>17496</v>
      </c>
      <c r="O50" s="82">
        <f t="shared" si="12"/>
        <v>10605</v>
      </c>
      <c r="P50" s="82">
        <f t="shared" si="12"/>
        <v>6616</v>
      </c>
      <c r="Q50" s="82">
        <f t="shared" si="12"/>
        <v>3274</v>
      </c>
      <c r="R50" s="82">
        <f t="shared" si="12"/>
        <v>2491</v>
      </c>
      <c r="S50" s="83">
        <f t="shared" si="12"/>
        <v>180</v>
      </c>
      <c r="T50" s="83">
        <f t="shared" si="11"/>
        <v>691634</v>
      </c>
    </row>
    <row r="51" spans="1:20" ht="12.75">
      <c r="A51" s="6">
        <v>80</v>
      </c>
      <c r="B51" s="14" t="s">
        <v>16</v>
      </c>
      <c r="C51" s="82">
        <f aca="true" t="shared" si="13" ref="C51:S51">+C29+C7</f>
        <v>32298</v>
      </c>
      <c r="D51" s="82">
        <f t="shared" si="13"/>
        <v>11350</v>
      </c>
      <c r="E51" s="82">
        <f t="shared" si="13"/>
        <v>10743</v>
      </c>
      <c r="F51" s="82">
        <f t="shared" si="13"/>
        <v>8914</v>
      </c>
      <c r="G51" s="82">
        <f t="shared" si="13"/>
        <v>10050</v>
      </c>
      <c r="H51" s="82">
        <f t="shared" si="13"/>
        <v>11954</v>
      </c>
      <c r="I51" s="82">
        <f t="shared" si="13"/>
        <v>12603</v>
      </c>
      <c r="J51" s="82">
        <f t="shared" si="13"/>
        <v>13284</v>
      </c>
      <c r="K51" s="82">
        <f t="shared" si="13"/>
        <v>11156</v>
      </c>
      <c r="L51" s="82">
        <f t="shared" si="13"/>
        <v>9666</v>
      </c>
      <c r="M51" s="82">
        <f t="shared" si="13"/>
        <v>7976</v>
      </c>
      <c r="N51" s="82">
        <f t="shared" si="13"/>
        <v>5812</v>
      </c>
      <c r="O51" s="82">
        <f t="shared" si="13"/>
        <v>4592</v>
      </c>
      <c r="P51" s="82">
        <f t="shared" si="13"/>
        <v>2977</v>
      </c>
      <c r="Q51" s="82">
        <f t="shared" si="13"/>
        <v>1642</v>
      </c>
      <c r="R51" s="82">
        <f t="shared" si="13"/>
        <v>1555</v>
      </c>
      <c r="S51" s="83">
        <f t="shared" si="13"/>
        <v>0</v>
      </c>
      <c r="T51" s="83">
        <f t="shared" si="11"/>
        <v>156572</v>
      </c>
    </row>
    <row r="52" spans="1:20" ht="12.75">
      <c r="A52" s="6">
        <v>81</v>
      </c>
      <c r="B52" s="14" t="s">
        <v>216</v>
      </c>
      <c r="C52" s="82">
        <f aca="true" t="shared" si="14" ref="C52:S52">+C30+C8</f>
        <v>56680</v>
      </c>
      <c r="D52" s="82">
        <f t="shared" si="14"/>
        <v>22464</v>
      </c>
      <c r="E52" s="82">
        <f t="shared" si="14"/>
        <v>26889</v>
      </c>
      <c r="F52" s="82">
        <f t="shared" si="14"/>
        <v>28142</v>
      </c>
      <c r="G52" s="82">
        <f t="shared" si="14"/>
        <v>32111</v>
      </c>
      <c r="H52" s="82">
        <f t="shared" si="14"/>
        <v>33234</v>
      </c>
      <c r="I52" s="82">
        <f t="shared" si="14"/>
        <v>32978</v>
      </c>
      <c r="J52" s="82">
        <f t="shared" si="14"/>
        <v>31835</v>
      </c>
      <c r="K52" s="82">
        <f t="shared" si="14"/>
        <v>24890</v>
      </c>
      <c r="L52" s="82">
        <f t="shared" si="14"/>
        <v>20323</v>
      </c>
      <c r="M52" s="82">
        <f t="shared" si="14"/>
        <v>13465</v>
      </c>
      <c r="N52" s="82">
        <f t="shared" si="14"/>
        <v>6790</v>
      </c>
      <c r="O52" s="82">
        <f t="shared" si="14"/>
        <v>2897</v>
      </c>
      <c r="P52" s="82">
        <f t="shared" si="14"/>
        <v>1540</v>
      </c>
      <c r="Q52" s="82">
        <f t="shared" si="14"/>
        <v>734</v>
      </c>
      <c r="R52" s="82">
        <f t="shared" si="14"/>
        <v>625</v>
      </c>
      <c r="S52" s="83">
        <f t="shared" si="14"/>
        <v>0</v>
      </c>
      <c r="T52" s="83">
        <f t="shared" si="11"/>
        <v>335597</v>
      </c>
    </row>
    <row r="53" spans="1:20" ht="12.75">
      <c r="A53" s="6">
        <v>99</v>
      </c>
      <c r="B53" s="14" t="s">
        <v>200</v>
      </c>
      <c r="C53" s="82">
        <f aca="true" t="shared" si="15" ref="C53:S53">+C31+C9</f>
        <v>145112</v>
      </c>
      <c r="D53" s="82">
        <f t="shared" si="15"/>
        <v>47304</v>
      </c>
      <c r="E53" s="82">
        <f t="shared" si="15"/>
        <v>47021</v>
      </c>
      <c r="F53" s="82">
        <f t="shared" si="15"/>
        <v>52835</v>
      </c>
      <c r="G53" s="82">
        <f t="shared" si="15"/>
        <v>67903</v>
      </c>
      <c r="H53" s="82">
        <f t="shared" si="15"/>
        <v>68022</v>
      </c>
      <c r="I53" s="82">
        <f t="shared" si="15"/>
        <v>61195</v>
      </c>
      <c r="J53" s="82">
        <f t="shared" si="15"/>
        <v>56583</v>
      </c>
      <c r="K53" s="82">
        <f t="shared" si="15"/>
        <v>47345</v>
      </c>
      <c r="L53" s="82">
        <f t="shared" si="15"/>
        <v>42696</v>
      </c>
      <c r="M53" s="82">
        <f t="shared" si="15"/>
        <v>32306</v>
      </c>
      <c r="N53" s="82">
        <f t="shared" si="15"/>
        <v>20670</v>
      </c>
      <c r="O53" s="82">
        <f t="shared" si="15"/>
        <v>13503</v>
      </c>
      <c r="P53" s="82">
        <f t="shared" si="15"/>
        <v>8186</v>
      </c>
      <c r="Q53" s="82">
        <f t="shared" si="15"/>
        <v>4326</v>
      </c>
      <c r="R53" s="82">
        <f t="shared" si="15"/>
        <v>3925</v>
      </c>
      <c r="S53" s="83">
        <f t="shared" si="15"/>
        <v>0</v>
      </c>
      <c r="T53" s="83">
        <f t="shared" si="11"/>
        <v>718932</v>
      </c>
    </row>
    <row r="54" spans="1:20" ht="12.75">
      <c r="A54" s="8">
        <v>107</v>
      </c>
      <c r="B54" s="15" t="s">
        <v>201</v>
      </c>
      <c r="C54" s="84">
        <f aca="true" t="shared" si="16" ref="C54:S54">+C32+C10</f>
        <v>125844</v>
      </c>
      <c r="D54" s="84">
        <f t="shared" si="16"/>
        <v>38601</v>
      </c>
      <c r="E54" s="84">
        <f t="shared" si="16"/>
        <v>43972</v>
      </c>
      <c r="F54" s="84">
        <f t="shared" si="16"/>
        <v>68636</v>
      </c>
      <c r="G54" s="84">
        <f t="shared" si="16"/>
        <v>85546</v>
      </c>
      <c r="H54" s="84">
        <f t="shared" si="16"/>
        <v>73955</v>
      </c>
      <c r="I54" s="84">
        <f t="shared" si="16"/>
        <v>60347</v>
      </c>
      <c r="J54" s="84">
        <f t="shared" si="16"/>
        <v>52210</v>
      </c>
      <c r="K54" s="84">
        <f t="shared" si="16"/>
        <v>43886</v>
      </c>
      <c r="L54" s="84">
        <f t="shared" si="16"/>
        <v>40876</v>
      </c>
      <c r="M54" s="84">
        <f t="shared" si="16"/>
        <v>30641</v>
      </c>
      <c r="N54" s="84">
        <f t="shared" si="16"/>
        <v>18901</v>
      </c>
      <c r="O54" s="84">
        <f t="shared" si="16"/>
        <v>10996</v>
      </c>
      <c r="P54" s="84">
        <f t="shared" si="16"/>
        <v>6135</v>
      </c>
      <c r="Q54" s="84">
        <f t="shared" si="16"/>
        <v>3802</v>
      </c>
      <c r="R54" s="84">
        <f t="shared" si="16"/>
        <v>3296</v>
      </c>
      <c r="S54" s="85">
        <f t="shared" si="16"/>
        <v>0</v>
      </c>
      <c r="T54" s="85">
        <f t="shared" si="11"/>
        <v>707644</v>
      </c>
    </row>
    <row r="55" spans="1:20" ht="12.75">
      <c r="A55" s="143" t="s">
        <v>17</v>
      </c>
      <c r="B55" s="144"/>
      <c r="C55" s="86">
        <f>SUM(C49:C54)</f>
        <v>615974</v>
      </c>
      <c r="D55" s="86">
        <f aca="true" t="shared" si="17" ref="D55:S55">SUM(D49:D54)</f>
        <v>191825</v>
      </c>
      <c r="E55" s="86">
        <f t="shared" si="17"/>
        <v>203932</v>
      </c>
      <c r="F55" s="86">
        <f t="shared" si="17"/>
        <v>292016</v>
      </c>
      <c r="G55" s="86">
        <f t="shared" si="17"/>
        <v>367531</v>
      </c>
      <c r="H55" s="86">
        <f t="shared" si="17"/>
        <v>330739</v>
      </c>
      <c r="I55" s="86">
        <f t="shared" si="17"/>
        <v>282718</v>
      </c>
      <c r="J55" s="86">
        <f t="shared" si="17"/>
        <v>252025</v>
      </c>
      <c r="K55" s="86">
        <f t="shared" si="17"/>
        <v>201808</v>
      </c>
      <c r="L55" s="86">
        <f t="shared" si="17"/>
        <v>179088</v>
      </c>
      <c r="M55" s="86">
        <f t="shared" si="17"/>
        <v>134999</v>
      </c>
      <c r="N55" s="86">
        <f t="shared" si="17"/>
        <v>84950</v>
      </c>
      <c r="O55" s="86">
        <f t="shared" si="17"/>
        <v>53158</v>
      </c>
      <c r="P55" s="86">
        <f t="shared" si="17"/>
        <v>32469</v>
      </c>
      <c r="Q55" s="87">
        <f t="shared" si="17"/>
        <v>17703</v>
      </c>
      <c r="R55" s="87">
        <f t="shared" si="17"/>
        <v>14659</v>
      </c>
      <c r="S55" s="88">
        <f t="shared" si="17"/>
        <v>253</v>
      </c>
      <c r="T55" s="88">
        <f>SUM(T49:T54)</f>
        <v>3255847</v>
      </c>
    </row>
    <row r="56" spans="1:20" ht="12.75">
      <c r="A56" s="6">
        <v>63</v>
      </c>
      <c r="B56" s="14" t="s">
        <v>232</v>
      </c>
      <c r="C56" s="82">
        <f aca="true" t="shared" si="18" ref="C56:S56">+C34+C12</f>
        <v>8215</v>
      </c>
      <c r="D56" s="82">
        <f t="shared" si="18"/>
        <v>4529</v>
      </c>
      <c r="E56" s="82">
        <f t="shared" si="18"/>
        <v>4195</v>
      </c>
      <c r="F56" s="82">
        <f t="shared" si="18"/>
        <v>624</v>
      </c>
      <c r="G56" s="82">
        <f t="shared" si="18"/>
        <v>1419</v>
      </c>
      <c r="H56" s="82">
        <f t="shared" si="18"/>
        <v>2070</v>
      </c>
      <c r="I56" s="82">
        <f t="shared" si="18"/>
        <v>2958</v>
      </c>
      <c r="J56" s="82">
        <f t="shared" si="18"/>
        <v>3250</v>
      </c>
      <c r="K56" s="82">
        <f t="shared" si="18"/>
        <v>3356</v>
      </c>
      <c r="L56" s="82">
        <f t="shared" si="18"/>
        <v>4593</v>
      </c>
      <c r="M56" s="82">
        <f t="shared" si="18"/>
        <v>4663</v>
      </c>
      <c r="N56" s="82">
        <f t="shared" si="18"/>
        <v>5372</v>
      </c>
      <c r="O56" s="82">
        <f t="shared" si="18"/>
        <v>4665</v>
      </c>
      <c r="P56" s="82">
        <f t="shared" si="18"/>
        <v>2746</v>
      </c>
      <c r="Q56" s="82">
        <f t="shared" si="18"/>
        <v>1135</v>
      </c>
      <c r="R56" s="82">
        <f t="shared" si="18"/>
        <v>633</v>
      </c>
      <c r="S56" s="83">
        <f t="shared" si="18"/>
        <v>0</v>
      </c>
      <c r="T56" s="83">
        <f>SUM(C56:S56)</f>
        <v>54423</v>
      </c>
    </row>
    <row r="57" spans="1:20" ht="12.75">
      <c r="A57" s="6">
        <v>76</v>
      </c>
      <c r="B57" s="14" t="s">
        <v>202</v>
      </c>
      <c r="C57" s="82">
        <f aca="true" t="shared" si="19" ref="C57:S57">+C35+C13</f>
        <v>4931</v>
      </c>
      <c r="D57" s="82">
        <f t="shared" si="19"/>
        <v>1733</v>
      </c>
      <c r="E57" s="82">
        <f t="shared" si="19"/>
        <v>1749</v>
      </c>
      <c r="F57" s="82">
        <f t="shared" si="19"/>
        <v>1237</v>
      </c>
      <c r="G57" s="82">
        <f t="shared" si="19"/>
        <v>1303</v>
      </c>
      <c r="H57" s="82">
        <f t="shared" si="19"/>
        <v>1894</v>
      </c>
      <c r="I57" s="82">
        <f t="shared" si="19"/>
        <v>1886</v>
      </c>
      <c r="J57" s="82">
        <f t="shared" si="19"/>
        <v>1594</v>
      </c>
      <c r="K57" s="82">
        <f t="shared" si="19"/>
        <v>1499</v>
      </c>
      <c r="L57" s="82">
        <f t="shared" si="19"/>
        <v>1328</v>
      </c>
      <c r="M57" s="82">
        <f t="shared" si="19"/>
        <v>1163</v>
      </c>
      <c r="N57" s="82">
        <f t="shared" si="19"/>
        <v>1307</v>
      </c>
      <c r="O57" s="82">
        <f t="shared" si="19"/>
        <v>1848</v>
      </c>
      <c r="P57" s="82">
        <f t="shared" si="19"/>
        <v>1550</v>
      </c>
      <c r="Q57" s="82">
        <f t="shared" si="19"/>
        <v>808</v>
      </c>
      <c r="R57" s="82">
        <f t="shared" si="19"/>
        <v>1245</v>
      </c>
      <c r="S57" s="83">
        <f t="shared" si="19"/>
        <v>0</v>
      </c>
      <c r="T57" s="83">
        <f>SUM(C57:S57)</f>
        <v>27075</v>
      </c>
    </row>
    <row r="58" spans="1:20" ht="12.75">
      <c r="A58" s="8">
        <v>94</v>
      </c>
      <c r="B58" s="15" t="s">
        <v>18</v>
      </c>
      <c r="C58" s="84">
        <f aca="true" t="shared" si="20" ref="C58:S58">+C36+C14</f>
        <v>430</v>
      </c>
      <c r="D58" s="84">
        <f t="shared" si="20"/>
        <v>210</v>
      </c>
      <c r="E58" s="84">
        <f t="shared" si="20"/>
        <v>129</v>
      </c>
      <c r="F58" s="84">
        <f t="shared" si="20"/>
        <v>40</v>
      </c>
      <c r="G58" s="84">
        <f t="shared" si="20"/>
        <v>73</v>
      </c>
      <c r="H58" s="84">
        <f t="shared" si="20"/>
        <v>107</v>
      </c>
      <c r="I58" s="84">
        <f t="shared" si="20"/>
        <v>125</v>
      </c>
      <c r="J58" s="84">
        <f t="shared" si="20"/>
        <v>162</v>
      </c>
      <c r="K58" s="84">
        <f t="shared" si="20"/>
        <v>168</v>
      </c>
      <c r="L58" s="84">
        <f t="shared" si="20"/>
        <v>211</v>
      </c>
      <c r="M58" s="84">
        <f t="shared" si="20"/>
        <v>123</v>
      </c>
      <c r="N58" s="84">
        <f t="shared" si="20"/>
        <v>55</v>
      </c>
      <c r="O58" s="84">
        <f t="shared" si="20"/>
        <v>19</v>
      </c>
      <c r="P58" s="84">
        <f t="shared" si="20"/>
        <v>15</v>
      </c>
      <c r="Q58" s="84">
        <f t="shared" si="20"/>
        <v>8</v>
      </c>
      <c r="R58" s="84">
        <f t="shared" si="20"/>
        <v>6</v>
      </c>
      <c r="S58" s="85">
        <f t="shared" si="20"/>
        <v>0</v>
      </c>
      <c r="T58" s="85">
        <f>SUM(C58:S58)</f>
        <v>1881</v>
      </c>
    </row>
    <row r="59" spans="1:20" ht="12.75">
      <c r="A59" s="145" t="s">
        <v>19</v>
      </c>
      <c r="B59" s="146"/>
      <c r="C59" s="89">
        <f aca="true" t="shared" si="21" ref="C59:T59">SUM(C56:C58)</f>
        <v>13576</v>
      </c>
      <c r="D59" s="89">
        <f t="shared" si="21"/>
        <v>6472</v>
      </c>
      <c r="E59" s="89">
        <f t="shared" si="21"/>
        <v>6073</v>
      </c>
      <c r="F59" s="89">
        <f t="shared" si="21"/>
        <v>1901</v>
      </c>
      <c r="G59" s="89">
        <f t="shared" si="21"/>
        <v>2795</v>
      </c>
      <c r="H59" s="89">
        <f t="shared" si="21"/>
        <v>4071</v>
      </c>
      <c r="I59" s="89">
        <f t="shared" si="21"/>
        <v>4969</v>
      </c>
      <c r="J59" s="89">
        <f t="shared" si="21"/>
        <v>5006</v>
      </c>
      <c r="K59" s="89">
        <f t="shared" si="21"/>
        <v>5023</v>
      </c>
      <c r="L59" s="89">
        <f t="shared" si="21"/>
        <v>6132</v>
      </c>
      <c r="M59" s="89">
        <f t="shared" si="21"/>
        <v>5949</v>
      </c>
      <c r="N59" s="89">
        <f t="shared" si="21"/>
        <v>6734</v>
      </c>
      <c r="O59" s="89">
        <f t="shared" si="21"/>
        <v>6532</v>
      </c>
      <c r="P59" s="89">
        <f t="shared" si="21"/>
        <v>4311</v>
      </c>
      <c r="Q59" s="90">
        <f t="shared" si="21"/>
        <v>1951</v>
      </c>
      <c r="R59" s="90">
        <f t="shared" si="21"/>
        <v>1884</v>
      </c>
      <c r="S59" s="91">
        <f t="shared" si="21"/>
        <v>0</v>
      </c>
      <c r="T59" s="91">
        <f t="shared" si="21"/>
        <v>83379</v>
      </c>
    </row>
    <row r="60" spans="1:20" ht="12.75">
      <c r="A60" s="180" t="s">
        <v>20</v>
      </c>
      <c r="B60" s="171"/>
      <c r="C60" s="92">
        <f aca="true" t="shared" si="22" ref="C60:T60">+C59+C55</f>
        <v>629550</v>
      </c>
      <c r="D60" s="92">
        <f t="shared" si="22"/>
        <v>198297</v>
      </c>
      <c r="E60" s="92">
        <f t="shared" si="22"/>
        <v>210005</v>
      </c>
      <c r="F60" s="92">
        <f t="shared" si="22"/>
        <v>293917</v>
      </c>
      <c r="G60" s="92">
        <f t="shared" si="22"/>
        <v>370326</v>
      </c>
      <c r="H60" s="92">
        <f t="shared" si="22"/>
        <v>334810</v>
      </c>
      <c r="I60" s="92">
        <f t="shared" si="22"/>
        <v>287687</v>
      </c>
      <c r="J60" s="92">
        <f t="shared" si="22"/>
        <v>257031</v>
      </c>
      <c r="K60" s="92">
        <f t="shared" si="22"/>
        <v>206831</v>
      </c>
      <c r="L60" s="92">
        <f t="shared" si="22"/>
        <v>185220</v>
      </c>
      <c r="M60" s="92">
        <f t="shared" si="22"/>
        <v>140948</v>
      </c>
      <c r="N60" s="92">
        <f t="shared" si="22"/>
        <v>91684</v>
      </c>
      <c r="O60" s="92">
        <f t="shared" si="22"/>
        <v>59690</v>
      </c>
      <c r="P60" s="92">
        <f t="shared" si="22"/>
        <v>36780</v>
      </c>
      <c r="Q60" s="93">
        <f t="shared" si="22"/>
        <v>19654</v>
      </c>
      <c r="R60" s="93">
        <f t="shared" si="22"/>
        <v>16543</v>
      </c>
      <c r="S60" s="94">
        <f t="shared" si="22"/>
        <v>253</v>
      </c>
      <c r="T60" s="94">
        <f t="shared" si="22"/>
        <v>3339226</v>
      </c>
    </row>
    <row r="61" spans="1:20" ht="12.75">
      <c r="A61" s="150" t="s">
        <v>31</v>
      </c>
      <c r="B61" s="151"/>
      <c r="C61" s="16">
        <f>+C60/$T$60</f>
        <v>0.18853171363663315</v>
      </c>
      <c r="D61" s="16">
        <f aca="true" t="shared" si="23" ref="D61:T61">+D60/$T$60</f>
        <v>0.05938412075133579</v>
      </c>
      <c r="E61" s="16">
        <f t="shared" si="23"/>
        <v>0.06289032248790588</v>
      </c>
      <c r="F61" s="16">
        <f t="shared" si="23"/>
        <v>0.08801949912943897</v>
      </c>
      <c r="G61" s="16">
        <f t="shared" si="23"/>
        <v>0.11090174789007992</v>
      </c>
      <c r="H61" s="16">
        <f t="shared" si="23"/>
        <v>0.10026575020678445</v>
      </c>
      <c r="I61" s="16">
        <f t="shared" si="23"/>
        <v>0.08615379731710282</v>
      </c>
      <c r="J61" s="16">
        <f t="shared" si="23"/>
        <v>0.07697322672978708</v>
      </c>
      <c r="K61" s="16">
        <f t="shared" si="23"/>
        <v>0.06193980281658085</v>
      </c>
      <c r="L61" s="16">
        <f t="shared" si="23"/>
        <v>0.05546794376900515</v>
      </c>
      <c r="M61" s="16">
        <f t="shared" si="23"/>
        <v>0.04220978154817913</v>
      </c>
      <c r="N61" s="16">
        <f t="shared" si="23"/>
        <v>0.027456662112717137</v>
      </c>
      <c r="O61" s="16">
        <f t="shared" si="23"/>
        <v>0.01787539986811315</v>
      </c>
      <c r="P61" s="16">
        <f t="shared" si="23"/>
        <v>0.01101452851648855</v>
      </c>
      <c r="Q61" s="25">
        <f t="shared" si="23"/>
        <v>0.005885795091437357</v>
      </c>
      <c r="R61" s="25">
        <f t="shared" si="23"/>
        <v>0.004954142067652803</v>
      </c>
      <c r="S61" s="25">
        <f t="shared" si="23"/>
        <v>7.576606075779237E-05</v>
      </c>
      <c r="T61" s="17">
        <f t="shared" si="23"/>
        <v>1</v>
      </c>
    </row>
    <row r="62" spans="1:20" ht="12.75">
      <c r="A62" s="152" t="s">
        <v>199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4"/>
    </row>
    <row r="63" spans="1:20" ht="12.75">
      <c r="A63" s="205" t="s">
        <v>222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7"/>
    </row>
    <row r="64" spans="1:20" ht="12.75">
      <c r="A64" s="203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7"/>
    </row>
    <row r="68" spans="2:3" ht="12.75">
      <c r="B68" s="118" t="s">
        <v>158</v>
      </c>
      <c r="C68" s="26"/>
    </row>
  </sheetData>
  <sheetProtection/>
  <mergeCells count="39">
    <mergeCell ref="A63:T63"/>
    <mergeCell ref="A64:T64"/>
    <mergeCell ref="A41:T41"/>
    <mergeCell ref="A42:T42"/>
    <mergeCell ref="A45:T45"/>
    <mergeCell ref="A46:T46"/>
    <mergeCell ref="A47:A48"/>
    <mergeCell ref="B47:B48"/>
    <mergeCell ref="A61:B61"/>
    <mergeCell ref="A62:T62"/>
    <mergeCell ref="A59:B59"/>
    <mergeCell ref="A60:B60"/>
    <mergeCell ref="A55:B55"/>
    <mergeCell ref="A33:B33"/>
    <mergeCell ref="A1:T1"/>
    <mergeCell ref="A2:T2"/>
    <mergeCell ref="A3:A4"/>
    <mergeCell ref="B3:B4"/>
    <mergeCell ref="C3:S3"/>
    <mergeCell ref="A25:A26"/>
    <mergeCell ref="C47:S47"/>
    <mergeCell ref="T47:T48"/>
    <mergeCell ref="A24:T24"/>
    <mergeCell ref="A11:B11"/>
    <mergeCell ref="A17:B17"/>
    <mergeCell ref="A19:T19"/>
    <mergeCell ref="A39:B39"/>
    <mergeCell ref="B25:B26"/>
    <mergeCell ref="C25:S25"/>
    <mergeCell ref="T25:T26"/>
    <mergeCell ref="T3:T4"/>
    <mergeCell ref="A16:B16"/>
    <mergeCell ref="A23:T23"/>
    <mergeCell ref="A15:B15"/>
    <mergeCell ref="A18:T18"/>
    <mergeCell ref="A40:T40"/>
    <mergeCell ref="A20:T20"/>
    <mergeCell ref="A37:B37"/>
    <mergeCell ref="A38:B38"/>
  </mergeCells>
  <hyperlinks>
    <hyperlink ref="V1" location="Índice!A1" display="Volver"/>
    <hyperlink ref="B68" location="Índice!A1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cp:lastPrinted>2016-04-27T13:51:39Z</cp:lastPrinted>
  <dcterms:created xsi:type="dcterms:W3CDTF">2008-09-10T15:23:48Z</dcterms:created>
  <dcterms:modified xsi:type="dcterms:W3CDTF">2021-05-12T16:36:51Z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