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0" windowWidth="11580" windowHeight="4965" tabRatio="843" activeTab="0"/>
  </bookViews>
  <sheets>
    <sheet name="Indice" sheetId="1" r:id="rId1"/>
    <sheet name="Cartera vigente por mes" sheetId="2" r:id="rId2"/>
    <sheet name="Variacion anual de cartera" sheetId="3" r:id="rId3"/>
    <sheet name="Cotizantes por renta" sheetId="4" r:id="rId4"/>
    <sheet name="Cartera por region" sheetId="5" r:id="rId5"/>
    <sheet name="Participacion de cartera" sheetId="6" r:id="rId6"/>
    <sheet name="Participacion de cartera (2)" sheetId="7" r:id="rId7"/>
    <sheet name="Beneficiarios por tipo" sheetId="8" r:id="rId8"/>
    <sheet name="Cartera masculina por edad" sheetId="9" r:id="rId9"/>
    <sheet name="Cartera femenina por edad" sheetId="10" r:id="rId10"/>
    <sheet name="Cartera total por edad" sheetId="11" r:id="rId11"/>
    <sheet name="Suscrip y desahucio del sistema" sheetId="12" r:id="rId12"/>
    <sheet name="Suscrip y desahucio por isapre" sheetId="13" r:id="rId13"/>
    <sheet name="Validador por total" sheetId="14" state="hidden" r:id="rId14"/>
  </sheets>
  <definedNames>
    <definedName name="_Order1" localSheetId="0" hidden="1">255</definedName>
    <definedName name="_Order1" hidden="1">0</definedName>
    <definedName name="_Order2" localSheetId="0" hidden="1">255</definedName>
    <definedName name="_Order2" hidden="1">0</definedName>
    <definedName name="A_impresión_IM" localSheetId="8">'Cartera masculina por edad'!$W$67:$W$68</definedName>
    <definedName name="A_impresión_IM" localSheetId="4">'Cartera por region'!$W$67:$W$68</definedName>
    <definedName name="A_impresión_IM" localSheetId="10">'Cartera total por edad'!$X$68:$X$69</definedName>
    <definedName name="A_impresión_IM" localSheetId="1">'Cartera vigente por mes'!$J$2:$J$5</definedName>
    <definedName name="A_impresión_IM" localSheetId="11">'Suscrip y desahucio del sistema'!#REF!</definedName>
    <definedName name="A_impresión_IM" localSheetId="12">'Suscrip y desahucio por isapre'!#REF!</definedName>
    <definedName name="_xlnm.Print_Area" localSheetId="7">'Beneficiarios por tipo'!$B$3:$H$31</definedName>
    <definedName name="_xlnm.Print_Area" localSheetId="9">'Cartera femenina por edad'!$B$3:$T$30,'Cartera femenina por edad'!$B$34:$T$62,'Cartera femenina por edad'!$B$65:$T$93</definedName>
    <definedName name="_xlnm.Print_Area" localSheetId="8">'Cartera masculina por edad'!$B$3:$T$31,'Cartera masculina por edad'!$B$34:$T$62,'Cartera masculina por edad'!$B$65:$T$92</definedName>
    <definedName name="_xlnm.Print_Area" localSheetId="4">'Cartera por region'!$B$3:$U$30,'Cartera por region'!$B$34:$S$61,'Cartera por region'!$B$65:$S$93</definedName>
    <definedName name="_xlnm.Print_Area" localSheetId="10">'Cartera total por edad'!$B$3:$T$31,'Cartera total por edad'!$B$34:$U$63,'Cartera total por edad'!$B$66:$U$95</definedName>
    <definedName name="_xlnm.Print_Area" localSheetId="1">'Cartera vigente por mes'!$B$3:$P$27,'Cartera vigente por mes'!$B$30:$P$54,'Cartera vigente por mes'!$B$57:$P$81</definedName>
    <definedName name="_xlnm.Print_Area" localSheetId="3">'Cotizantes por renta'!$B$3:$V$31</definedName>
    <definedName name="_xlnm.Print_Area" localSheetId="0">'Indice'!$A:$I</definedName>
    <definedName name="_xlnm.Print_Area" localSheetId="5">'Participacion de cartera'!$B$3:$G$30</definedName>
    <definedName name="_xlnm.Print_Area" localSheetId="6">'Participacion de cartera (2)'!$B$3:$G$30</definedName>
    <definedName name="_xlnm.Print_Area" localSheetId="11">'Suscrip y desahucio del sistema'!$B$2:$H$37</definedName>
    <definedName name="_xlnm.Print_Area" localSheetId="12">'Suscrip y desahucio por isapre'!$B$2:$G$30,'Suscrip y desahucio por isapre'!$B$32:$G$59</definedName>
    <definedName name="_xlnm.Print_Area" localSheetId="2">'Variacion anual de cartera'!$B$3:$K$30</definedName>
  </definedNames>
  <calcPr fullCalcOnLoad="1"/>
</workbook>
</file>

<file path=xl/sharedStrings.xml><?xml version="1.0" encoding="utf-8"?>
<sst xmlns="http://schemas.openxmlformats.org/spreadsheetml/2006/main" count="958" uniqueCount="274">
  <si>
    <t>CUADRO 2.4.1</t>
  </si>
  <si>
    <t/>
  </si>
  <si>
    <t>Año</t>
  </si>
  <si>
    <t>Trimestres</t>
  </si>
  <si>
    <t>Total</t>
  </si>
  <si>
    <t>Contratos</t>
  </si>
  <si>
    <t>anterior</t>
  </si>
  <si>
    <t>I</t>
  </si>
  <si>
    <t>II</t>
  </si>
  <si>
    <t>III</t>
  </si>
  <si>
    <t>IV</t>
  </si>
  <si>
    <t>año</t>
  </si>
  <si>
    <t>Suscripciones</t>
  </si>
  <si>
    <t>Desahucios</t>
  </si>
  <si>
    <t>- Voluntarios</t>
  </si>
  <si>
    <t>- Por parte de la isapre</t>
  </si>
  <si>
    <t>CUADRO 2.4.2</t>
  </si>
  <si>
    <t>Desahucios de contratos</t>
  </si>
  <si>
    <t>Meses</t>
  </si>
  <si>
    <t>suscritos</t>
  </si>
  <si>
    <t>Voluntarios</t>
  </si>
  <si>
    <t>Parte isapre</t>
  </si>
  <si>
    <t>Enero</t>
  </si>
  <si>
    <t>Febrero</t>
  </si>
  <si>
    <t>Marzo</t>
  </si>
  <si>
    <t>Abril</t>
  </si>
  <si>
    <t>Mayo</t>
  </si>
  <si>
    <t>Junio</t>
  </si>
  <si>
    <t>Julio</t>
  </si>
  <si>
    <t>Validador</t>
  </si>
  <si>
    <t>Agosto</t>
  </si>
  <si>
    <t>Septiembre</t>
  </si>
  <si>
    <t>Octubre</t>
  </si>
  <si>
    <t>Noviembre</t>
  </si>
  <si>
    <t>Diciembre</t>
  </si>
  <si>
    <t>Total año</t>
  </si>
  <si>
    <t>CUADRO 2.4.3</t>
  </si>
  <si>
    <t>Cód.</t>
  </si>
  <si>
    <t>Isapres</t>
  </si>
  <si>
    <t>Colmena Golden Cross</t>
  </si>
  <si>
    <t>Vida Tres</t>
  </si>
  <si>
    <t>Isapre Banmédica</t>
  </si>
  <si>
    <t>Consalud S.A.</t>
  </si>
  <si>
    <t>Total isapres abiertas</t>
  </si>
  <si>
    <t>San Lorenzo</t>
  </si>
  <si>
    <t>Chuquicamata</t>
  </si>
  <si>
    <t>Río Blanco</t>
  </si>
  <si>
    <t>Ferrosalud</t>
  </si>
  <si>
    <t>Cruz del Norte</t>
  </si>
  <si>
    <t>Total isapres cerradas</t>
  </si>
  <si>
    <t>Total sistema</t>
  </si>
  <si>
    <t>Distribución porcentual</t>
  </si>
  <si>
    <t>CUADRO 2.1.5</t>
  </si>
  <si>
    <t>Rangos de edad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</si>
  <si>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</si>
  <si>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</si>
  <si>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</si>
  <si>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</si>
  <si>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</si>
  <si>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</si>
  <si>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</si>
  <si>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</si>
  <si>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</si>
  <si>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</si>
  <si>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</si>
  <si>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</si>
  <si>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80-84</t>
  </si>
  <si>
    <t>+ de 84</t>
  </si>
  <si>
    <t>CUADRO 2.2.3</t>
  </si>
  <si>
    <t>CUADRO 2.3.3</t>
  </si>
  <si>
    <t>CUADRO 2.1.6</t>
  </si>
  <si>
    <t>Sexo</t>
  </si>
  <si>
    <t>femenino</t>
  </si>
  <si>
    <t>(%)</t>
  </si>
  <si>
    <t>CUADRO 2.2.4</t>
  </si>
  <si>
    <t>CUADRO 2.3.4</t>
  </si>
  <si>
    <t>20 y más</t>
  </si>
  <si>
    <t>CUADRO 2.1.7</t>
  </si>
  <si>
    <t>&lt;40</t>
  </si>
  <si>
    <t>40-59</t>
  </si>
  <si>
    <t>60+</t>
  </si>
  <si>
    <t>CUADRO 2.2.5</t>
  </si>
  <si>
    <t>amb</t>
  </si>
  <si>
    <t>DIF</t>
  </si>
  <si>
    <t>CUADRO 2.3.5</t>
  </si>
  <si>
    <t>CUADRO 2.1.3</t>
  </si>
  <si>
    <t>Regiones</t>
  </si>
  <si>
    <t>Concen.</t>
  </si>
  <si>
    <t>Ubicación</t>
  </si>
  <si>
    <t xml:space="preserve">     I</t>
  </si>
  <si>
    <t xml:space="preserve">    II</t>
  </si>
  <si>
    <t xml:space="preserve">   III</t>
  </si>
  <si>
    <t xml:space="preserve">    IV</t>
  </si>
  <si>
    <t xml:space="preserve">     V</t>
  </si>
  <si>
    <t xml:space="preserve">    VI</t>
  </si>
  <si>
    <t xml:space="preserve">   VII</t>
  </si>
  <si>
    <t xml:space="preserve">  VIII</t>
  </si>
  <si>
    <t xml:space="preserve">    IX</t>
  </si>
  <si>
    <t xml:space="preserve">     X</t>
  </si>
  <si>
    <t xml:space="preserve">    XI</t>
  </si>
  <si>
    <t xml:space="preserve">   XII</t>
  </si>
  <si>
    <t>RM</t>
  </si>
  <si>
    <t>C.matriz</t>
  </si>
  <si>
    <t>Regional</t>
  </si>
  <si>
    <t>C. Matriz</t>
  </si>
  <si>
    <t>CUADRO 2.2.2</t>
  </si>
  <si>
    <t>CUADRO 2.3.2</t>
  </si>
  <si>
    <t>CUADRO 2.1.1</t>
  </si>
  <si>
    <t>Cargas por</t>
  </si>
  <si>
    <t>Reemplazar celdas</t>
  </si>
  <si>
    <t>cotizante</t>
  </si>
  <si>
    <t>según mes en</t>
  </si>
  <si>
    <t>(N°)</t>
  </si>
  <si>
    <t>estudio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</si>
  <si>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</si>
  <si>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</si>
  <si>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</si>
  <si>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</si>
  <si>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</si>
  <si>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</si>
  <si>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</si>
  <si>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</si>
  <si>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</si>
  <si>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</si>
  <si>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</si>
  <si>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</si>
  <si>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Promedio</t>
  </si>
  <si>
    <t>cargas/cotizantes</t>
  </si>
  <si>
    <t>CUADRO 2.2.1</t>
  </si>
  <si>
    <t>CUADRO 2.3.1</t>
  </si>
  <si>
    <t>prom. Trim 1</t>
  </si>
  <si>
    <t>prom. Trim 2</t>
  </si>
  <si>
    <t>prom. Trim 3</t>
  </si>
  <si>
    <t>prom. Trim 4</t>
  </si>
  <si>
    <t>CUADRO 2.1.4</t>
  </si>
  <si>
    <t>Participación</t>
  </si>
  <si>
    <t>Renta imponible</t>
  </si>
  <si>
    <t>de mercado</t>
  </si>
  <si>
    <t>&lt; $300 mil  (*)</t>
  </si>
  <si>
    <t>Pensionados</t>
  </si>
  <si>
    <t>Indepen-</t>
  </si>
  <si>
    <t>Volun-</t>
  </si>
  <si>
    <t>Pensio-</t>
  </si>
  <si>
    <t xml:space="preserve">s/clas. </t>
  </si>
  <si>
    <t>101 - 150</t>
  </si>
  <si>
    <t>151 - 200</t>
  </si>
  <si>
    <t>201 - 250</t>
  </si>
  <si>
    <t>251 - 300</t>
  </si>
  <si>
    <t>301 - 350</t>
  </si>
  <si>
    <t>351 - 400</t>
  </si>
  <si>
    <t>401 - 500</t>
  </si>
  <si>
    <t>501 - 600</t>
  </si>
  <si>
    <t>601 - 700</t>
  </si>
  <si>
    <t>701 - 800</t>
  </si>
  <si>
    <t>801 - 900</t>
  </si>
  <si>
    <t>dependientes</t>
  </si>
  <si>
    <t>dientes</t>
  </si>
  <si>
    <t>tarios</t>
  </si>
  <si>
    <t>nados</t>
  </si>
  <si>
    <t>Ver Hoja Partic</t>
  </si>
  <si>
    <t>Ver Hoja Renta</t>
  </si>
  <si>
    <t>Ver hoja Bene</t>
  </si>
  <si>
    <t>CUADRO 2.3.6</t>
  </si>
  <si>
    <t>Depen-</t>
  </si>
  <si>
    <t>s/clas.</t>
  </si>
  <si>
    <t>(*)</t>
  </si>
  <si>
    <t>CUADRO 2.1.2</t>
  </si>
  <si>
    <t>COTIZANTES Y BENEFICIARIOS POR ISAPRE</t>
  </si>
  <si>
    <t>Cotizantes</t>
  </si>
  <si>
    <t>Beneficiarios</t>
  </si>
  <si>
    <t>Variación anual</t>
  </si>
  <si>
    <t xml:space="preserve"> 67</t>
  </si>
  <si>
    <t xml:space="preserve"> 78</t>
  </si>
  <si>
    <t xml:space="preserve"> 80</t>
  </si>
  <si>
    <t xml:space="preserve"> 88</t>
  </si>
  <si>
    <t xml:space="preserve"> 99</t>
  </si>
  <si>
    <t>CUADRO 2.1.8</t>
  </si>
  <si>
    <t>Cartera vigente por mes</t>
  </si>
  <si>
    <t>:</t>
  </si>
  <si>
    <t>Cotizantes vigentes del sistema isapre</t>
  </si>
  <si>
    <t>Cargas vigentes del sistema isapre</t>
  </si>
  <si>
    <t>Beneficiarios vigentes del sistema isapre</t>
  </si>
  <si>
    <t>Variación anual de cartera</t>
  </si>
  <si>
    <t>Cotizantes y beneficiarios por isapre, número y tasas de crecimiento</t>
  </si>
  <si>
    <t>Cotizantes por renta</t>
  </si>
  <si>
    <t>Cotizantes por renta imponible, condición previsional e isapre</t>
  </si>
  <si>
    <t>Cartera por región</t>
  </si>
  <si>
    <t>Cotizantes por región e isapre</t>
  </si>
  <si>
    <t>Cargas por región e isapre</t>
  </si>
  <si>
    <t>Beneficiarios por región e isapre</t>
  </si>
  <si>
    <t>Participación cartera</t>
  </si>
  <si>
    <t xml:space="preserve">Participación cotizantes y beneficiarios por isapre </t>
  </si>
  <si>
    <t>Beneficiarios por tipo</t>
  </si>
  <si>
    <t xml:space="preserve">Beneficiarios por condición previsional del cotizante e isapre </t>
  </si>
  <si>
    <t>Cartera masculina por edad</t>
  </si>
  <si>
    <t>Cotizantes sexo masculino por edad e isapre</t>
  </si>
  <si>
    <t>Cargas sexo masculino por edad e isapre</t>
  </si>
  <si>
    <t>Beneficiarios sexo masculino por edad e isapre</t>
  </si>
  <si>
    <t>Cartera femenina por edad</t>
  </si>
  <si>
    <t>Cotizantes sexo femenino por edad e isapre</t>
  </si>
  <si>
    <t>Cargas sexo femenino por edad e isapre</t>
  </si>
  <si>
    <t>Beneficiarios sexo femenino por edad e isapre</t>
  </si>
  <si>
    <t>Cartera total por edad</t>
  </si>
  <si>
    <t>Cotizantes por edad e isapre</t>
  </si>
  <si>
    <t>Cargas por edad e isapre</t>
  </si>
  <si>
    <t>Beneficiarios por edad e isapre</t>
  </si>
  <si>
    <t>Suscripciones y desahucios de contratos por trimestres</t>
  </si>
  <si>
    <t>Suscripciones y desahucios de contratos por mes</t>
  </si>
  <si>
    <t>Suscrip y desahucio por isapre</t>
  </si>
  <si>
    <t>Suscripciones y desahucios de contratos por isapre</t>
  </si>
  <si>
    <t>Cargas</t>
  </si>
  <si>
    <t>Varación anual de cartera</t>
  </si>
  <si>
    <t>Participación de cartera</t>
  </si>
  <si>
    <t>Participación de cartera (2)</t>
  </si>
  <si>
    <t>Beneficiarios portipo</t>
  </si>
  <si>
    <t>s/clas. (*)</t>
  </si>
  <si>
    <t>Sin Edad (*)</t>
  </si>
  <si>
    <t>Sin Clasificar (**)</t>
  </si>
  <si>
    <t>(**) Son aquellos datos que no presentan información en el campo sexo.</t>
  </si>
  <si>
    <t>(*) Son aquellos datos que no presentan información en el campo edad.</t>
  </si>
  <si>
    <t>Participación cartera (2)</t>
  </si>
  <si>
    <t>Participación cotizantes y beneficiarios por isapre con propietarios en común</t>
  </si>
  <si>
    <t>Distrib. geográfica</t>
  </si>
  <si>
    <t>(*) Información que presenta error en en campo región</t>
  </si>
  <si>
    <t>Volver</t>
  </si>
  <si>
    <t>Número</t>
  </si>
  <si>
    <t>Porcentaje</t>
  </si>
  <si>
    <t>Tramos de renta imponible (en miles de pesos ($))</t>
  </si>
  <si>
    <t>más de 900</t>
  </si>
  <si>
    <t>Mas Vida</t>
  </si>
  <si>
    <t>(*) La participación es de cada isapre en relación a su mercado.</t>
  </si>
  <si>
    <t>Fuente: Superintendencia de Salud, Archivo Maestro de Beneficiarios.</t>
  </si>
  <si>
    <t>Fusat Ltda.</t>
  </si>
  <si>
    <t>Isapre Fundación</t>
  </si>
  <si>
    <t>Fuente: Superintendencia de Salud, Archivo Maestro de Suscripciones y Desahucios de Contratos.</t>
  </si>
  <si>
    <t>(*) Sin renta informada o renta igual a 0</t>
  </si>
  <si>
    <t>001 - 100</t>
  </si>
  <si>
    <t>Indice de las Estadísiticas de Cartera del Sistema Isapre</t>
  </si>
  <si>
    <t>XIV</t>
  </si>
  <si>
    <t>XV</t>
  </si>
  <si>
    <t>0 - 14</t>
  </si>
  <si>
    <t>15 - 19</t>
  </si>
  <si>
    <t>Isapre Cruz Blanca S.A.</t>
  </si>
  <si>
    <t>- Mutuo acuerdo</t>
  </si>
  <si>
    <t>Mutuo acuerdo</t>
  </si>
  <si>
    <t>PARTICIPACIÓN COTIZANTES Y BENEFICIARIOS POR ISAPRE CON PROPIETARIOS EN COMÚN (*)</t>
  </si>
  <si>
    <t>PARTICIPACIÓN COTIZANTES Y BENEFICIARIOS POR ISAPRE (*)</t>
  </si>
  <si>
    <t xml:space="preserve">BENEFICIARIOS POR CONDICIÓN PREVISIONAL DEL COTIZANTE E ISAPRE </t>
  </si>
  <si>
    <t>NÚMERO Y TASAS DE CRECIMIENTO</t>
  </si>
  <si>
    <t>Suscripción y desahucios de  contratos del sistema</t>
  </si>
  <si>
    <t>COTIZANTES VIGENTES DEL SISTEMA ISAPRE AÑO 2012</t>
  </si>
  <si>
    <t>Dic/11</t>
  </si>
  <si>
    <t>CARGAS VIGENTES DEL SISTEMA ISAPRE AÑO 2012</t>
  </si>
  <si>
    <t>BENEFICIARIOS VIGENTES DEL SISTEMA ISAPRE AÑO 2012</t>
  </si>
  <si>
    <t>COTIZANTES POR RENTA IMPONIBLE, CONDICIÓN PREVISIONAL E ISAPRE EN DICIEMBRE DE 2012</t>
  </si>
  <si>
    <t>DISTRIBUCIÓN PORCENTUAL DE COTIZANTES POR RENTA IMPONIBLE, CONDICIÓN PREVISIONAL E ISAPRE EN DICIEMBRE DE 2012</t>
  </si>
  <si>
    <t>COTIZANTES POR REGIÓN E ISAPRE EN DICIEMBRE DE 2012</t>
  </si>
  <si>
    <t>CARGAS POR REGIÓN E ISAPRE EN DICIEMBRE DE 2012</t>
  </si>
  <si>
    <t>BENEFICIARIOS POR REGIÓN E ISAPRE EN DICIEMBRE DE 2012</t>
  </si>
  <si>
    <t>DICIEMBRE DE 2012</t>
  </si>
  <si>
    <t>EN DICIEMBRE DE 2012</t>
  </si>
  <si>
    <t>COTIZANTES SEXO MASCULINO POR EDAD E ISAPRE EN DICIEMBRE DE 2012</t>
  </si>
  <si>
    <t>CARGAS SEXO MASCULINO POR EDAD E ISAPRE EN DICIEMBRE DE 2012</t>
  </si>
  <si>
    <t>BENEFICIARIOS SEXO MASCULINO POR EDAD E ISAPRE EN DICIEMBRE DE 2012</t>
  </si>
  <si>
    <t>COTIZANTES SEXO FEMENINO POR EDAD E ISAPRE EN DICIEMBRE DE 2012</t>
  </si>
  <si>
    <t>CARGAS SEXO FEMENINO POR EDAD E ISAPRE EN DICIEMBRE DE 2012</t>
  </si>
  <si>
    <t>BENEFICIARIOS SEXO FEMENINO POR EDAD E ISAPRE EN DICIEMBRE DE 2012</t>
  </si>
  <si>
    <t>COTIZANTES POR EDAD E ISAPRE EN DICIEMBRE DE 2012</t>
  </si>
  <si>
    <t>CARGAS POR EDAD E ISAPRE EN DICIEMBRE DE 2012</t>
  </si>
  <si>
    <t>BENEFICIARIOS POR EDAD E ISAPRE EN DICIEMBRE DE 2012</t>
  </si>
  <si>
    <t>SUSCRIPCIONES Y DESAHUCIOS DE CONTRATOS POR TRIMESTRES AÑO 2012</t>
  </si>
  <si>
    <t>SUSCRIPCIONES Y DESAHUCIOS DE CONTRATOS POR MES AÑO 2012</t>
  </si>
  <si>
    <t>PARTICIPACION DE SUSCRIPCIONES Y DESAHUCIOS DE CONTRATOS POR ISAPRE ENERO-DICIEMBRE 2012</t>
  </si>
  <si>
    <t>SUSCRIPCIONES Y DESAHUCIOS DE CONTRATOS POR ISAPRE ENERO-DICIEMBRE 2012</t>
  </si>
</sst>
</file>

<file path=xl/styles.xml><?xml version="1.0" encoding="utf-8"?>
<styleSheet xmlns="http://schemas.openxmlformats.org/spreadsheetml/2006/main">
  <numFmts count="6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&quot;Ch$&quot;* #,##0.00_);_(&quot;Ch$&quot;* \(#,##0.00\);_(&quot;Ch$&quot;* &quot;-&quot;??_);_(@_)"/>
    <numFmt numFmtId="184" formatCode="&quot;$&quot;#,##0;&quot;$&quot;\-#,##0"/>
    <numFmt numFmtId="185" formatCode="&quot;$&quot;#,##0;[Red]&quot;$&quot;\-#,##0"/>
    <numFmt numFmtId="186" formatCode="&quot;$&quot;#,##0.00;&quot;$&quot;\-#,##0.00"/>
    <numFmt numFmtId="187" formatCode="&quot;$&quot;#,##0.00;[Red]&quot;$&quot;\-#,##0.00"/>
    <numFmt numFmtId="188" formatCode="_ &quot;$&quot;* #,##0_ ;_ &quot;$&quot;* \-#,##0_ ;_ &quot;$&quot;* &quot;-&quot;_ ;_ @_ "/>
    <numFmt numFmtId="189" formatCode="_ * #,##0_ ;_ * \-#,##0_ ;_ * &quot;-&quot;_ ;_ @_ "/>
    <numFmt numFmtId="190" formatCode="_ &quot;$&quot;* #,##0.00_ ;_ &quot;$&quot;* \-#,##0.00_ ;_ &quot;$&quot;* &quot;-&quot;??_ ;_ @_ "/>
    <numFmt numFmtId="191" formatCode="_ * #,##0.00_ ;_ * \-#,##0.00_ ;_ * &quot;-&quot;??_ ;_ @_ 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&quot;Peso&quot;#,##0;\-&quot;Peso&quot;#,##0"/>
    <numFmt numFmtId="201" formatCode="&quot;Peso&quot;#,##0;[Red]\-&quot;Peso&quot;#,##0"/>
    <numFmt numFmtId="202" formatCode="&quot;Peso&quot;#,##0.00;\-&quot;Peso&quot;#,##0.00"/>
    <numFmt numFmtId="203" formatCode="&quot;Peso&quot;#,##0.00;[Red]\-&quot;Peso&quot;#,##0.00"/>
    <numFmt numFmtId="204" formatCode="_-&quot;Peso&quot;* #,##0_-;\-&quot;Peso&quot;* #,##0_-;_-&quot;Peso&quot;* &quot;-&quot;_-;_-@_-"/>
    <numFmt numFmtId="205" formatCode="_-&quot;Peso&quot;* #,##0.00_-;\-&quot;Peso&quot;* #,##0.00_-;_-&quot;Peso&quot;* &quot;-&quot;??_-;_-@_-"/>
    <numFmt numFmtId="206" formatCode="General_)"/>
    <numFmt numFmtId="207" formatCode="#,##0.0_);\(#,##0.0\)"/>
    <numFmt numFmtId="208" formatCode="0.0_)"/>
    <numFmt numFmtId="209" formatCode="_ * #,##0.0_ ;_ * \-#,##0.0_ ;_ * &quot;-&quot;??_ ;_ @_ "/>
    <numFmt numFmtId="210" formatCode="_ * #,##0_ ;_ * \-#,##0_ ;_ * &quot;-&quot;??_ ;_ @_ "/>
    <numFmt numFmtId="211" formatCode="#,##0.0"/>
    <numFmt numFmtId="212" formatCode="0.0%"/>
    <numFmt numFmtId="213" formatCode="0_)"/>
    <numFmt numFmtId="214" formatCode="#,##0.0000_);\(#,##0.0000\)"/>
    <numFmt numFmtId="215" formatCode="_ * #,##0.000_ ;_ * \-#,##0.000_ ;_ * &quot;-&quot;??_ ;_ @_ "/>
    <numFmt numFmtId="216" formatCode="_ * #,##0.0000_ ;_ * \-#,##0.0000_ ;_ * &quot;-&quot;??_ ;_ @_ "/>
    <numFmt numFmtId="217" formatCode="_(* #,##0.0000_);_(* \(#,##0.0000\);_(* &quot;-&quot;????_);_(@_)"/>
    <numFmt numFmtId="218" formatCode="#,##0_);\(#,##0\)"/>
  </numFmts>
  <fonts count="61">
    <font>
      <sz val="12"/>
      <name val="TIMES"/>
      <family val="0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0"/>
      <name val="Helv"/>
      <family val="0"/>
    </font>
    <font>
      <u val="single"/>
      <sz val="9.6"/>
      <color indexed="12"/>
      <name val="TIMES"/>
      <family val="0"/>
    </font>
    <font>
      <u val="single"/>
      <sz val="9.6"/>
      <color indexed="36"/>
      <name val="TIMES"/>
      <family val="0"/>
    </font>
    <font>
      <sz val="8"/>
      <name val="Arial"/>
      <family val="2"/>
    </font>
    <font>
      <sz val="8.5"/>
      <name val="Verdana"/>
      <family val="2"/>
    </font>
    <font>
      <b/>
      <sz val="14"/>
      <color indexed="63"/>
      <name val="Verdana"/>
      <family val="2"/>
    </font>
    <font>
      <b/>
      <u val="single"/>
      <sz val="8.5"/>
      <name val="Verdana"/>
      <family val="2"/>
    </font>
    <font>
      <b/>
      <sz val="8.5"/>
      <name val="Verdana"/>
      <family val="2"/>
    </font>
    <font>
      <u val="single"/>
      <sz val="8.5"/>
      <name val="Verdana"/>
      <family val="2"/>
    </font>
    <font>
      <b/>
      <u val="single"/>
      <sz val="11"/>
      <color indexed="9"/>
      <name val="Verdana"/>
      <family val="2"/>
    </font>
    <font>
      <sz val="8"/>
      <name val="Verdana"/>
      <family val="2"/>
    </font>
    <font>
      <b/>
      <sz val="10.5"/>
      <color indexed="63"/>
      <name val="Verdana"/>
      <family val="2"/>
    </font>
    <font>
      <sz val="8"/>
      <color indexed="8"/>
      <name val="Verdana"/>
      <family val="2"/>
    </font>
    <font>
      <sz val="8"/>
      <color indexed="9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u val="single"/>
      <sz val="9.6"/>
      <color indexed="63"/>
      <name val="Verdana"/>
      <family val="2"/>
    </font>
    <font>
      <sz val="8"/>
      <color indexed="10"/>
      <name val="Verdana"/>
      <family val="2"/>
    </font>
    <font>
      <b/>
      <u val="single"/>
      <sz val="11"/>
      <color indexed="63"/>
      <name val="Verdana"/>
      <family val="2"/>
    </font>
    <font>
      <sz val="10"/>
      <name val="Verdana"/>
      <family val="2"/>
    </font>
    <font>
      <b/>
      <sz val="10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8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191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52" fillId="31" borderId="0" applyNumberFormat="0" applyBorder="0" applyAlignment="0" applyProtection="0"/>
    <xf numFmtId="206" fontId="5" fillId="0" borderId="0">
      <alignment/>
      <protection/>
    </xf>
    <xf numFmtId="37" fontId="5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95">
    <xf numFmtId="206" fontId="0" fillId="0" borderId="0" xfId="0" applyAlignment="1">
      <alignment/>
    </xf>
    <xf numFmtId="206" fontId="8" fillId="0" borderId="0" xfId="0" applyFont="1" applyAlignment="1">
      <alignment/>
    </xf>
    <xf numFmtId="3" fontId="8" fillId="0" borderId="0" xfId="0" applyNumberFormat="1" applyFont="1" applyAlignment="1">
      <alignment/>
    </xf>
    <xf numFmtId="37" fontId="9" fillId="0" borderId="0" xfId="55" applyFont="1">
      <alignment/>
      <protection/>
    </xf>
    <xf numFmtId="206" fontId="10" fillId="0" borderId="0" xfId="56" applyFont="1" applyAlignment="1">
      <alignment horizontal="center"/>
      <protection/>
    </xf>
    <xf numFmtId="37" fontId="11" fillId="0" borderId="0" xfId="55" applyFont="1">
      <alignment/>
      <protection/>
    </xf>
    <xf numFmtId="37" fontId="12" fillId="0" borderId="0" xfId="55" applyFont="1">
      <alignment/>
      <protection/>
    </xf>
    <xf numFmtId="37" fontId="13" fillId="0" borderId="0" xfId="55" applyFont="1">
      <alignment/>
      <protection/>
    </xf>
    <xf numFmtId="206" fontId="15" fillId="0" borderId="0" xfId="0" applyFont="1" applyAlignment="1">
      <alignment/>
    </xf>
    <xf numFmtId="37" fontId="15" fillId="0" borderId="0" xfId="0" applyNumberFormat="1" applyFont="1" applyAlignment="1" applyProtection="1">
      <alignment horizontal="right"/>
      <protection/>
    </xf>
    <xf numFmtId="37" fontId="15" fillId="0" borderId="0" xfId="0" applyNumberFormat="1" applyFont="1" applyAlignment="1" applyProtection="1">
      <alignment/>
      <protection/>
    </xf>
    <xf numFmtId="206" fontId="17" fillId="0" borderId="10" xfId="54" applyNumberFormat="1" applyFont="1" applyBorder="1" applyAlignment="1" applyProtection="1">
      <alignment horizontal="right"/>
      <protection locked="0"/>
    </xf>
    <xf numFmtId="206" fontId="17" fillId="33" borderId="0" xfId="54" applyNumberFormat="1" applyFont="1" applyFill="1" applyBorder="1" applyAlignment="1" applyProtection="1">
      <alignment horizontal="right"/>
      <protection locked="0"/>
    </xf>
    <xf numFmtId="206" fontId="17" fillId="0" borderId="0" xfId="54" applyNumberFormat="1" applyFont="1" applyAlignment="1" applyProtection="1">
      <alignment horizontal="right"/>
      <protection locked="0"/>
    </xf>
    <xf numFmtId="37" fontId="15" fillId="0" borderId="0" xfId="0" applyNumberFormat="1" applyFont="1" applyAlignment="1" applyProtection="1">
      <alignment horizontal="center"/>
      <protection/>
    </xf>
    <xf numFmtId="206" fontId="17" fillId="0" borderId="11" xfId="54" applyNumberFormat="1" applyFont="1" applyBorder="1" applyAlignment="1" applyProtection="1">
      <alignment horizontal="right"/>
      <protection locked="0"/>
    </xf>
    <xf numFmtId="206" fontId="17" fillId="0" borderId="0" xfId="54" applyNumberFormat="1" applyFont="1" applyBorder="1" applyAlignment="1" applyProtection="1">
      <alignment horizontal="right"/>
      <protection locked="0"/>
    </xf>
    <xf numFmtId="37" fontId="15" fillId="0" borderId="0" xfId="0" applyNumberFormat="1" applyFont="1" applyAlignment="1" applyProtection="1">
      <alignment horizontal="left"/>
      <protection/>
    </xf>
    <xf numFmtId="37" fontId="15" fillId="0" borderId="0" xfId="0" applyNumberFormat="1" applyFont="1" applyBorder="1" applyAlignment="1" applyProtection="1">
      <alignment/>
      <protection/>
    </xf>
    <xf numFmtId="3" fontId="15" fillId="0" borderId="0" xfId="0" applyNumberFormat="1" applyFont="1" applyAlignment="1" applyProtection="1">
      <alignment/>
      <protection/>
    </xf>
    <xf numFmtId="212" fontId="15" fillId="0" borderId="0" xfId="59" applyNumberFormat="1" applyFont="1" applyAlignment="1" applyProtection="1">
      <alignment/>
      <protection/>
    </xf>
    <xf numFmtId="207" fontId="15" fillId="0" borderId="0" xfId="0" applyNumberFormat="1" applyFont="1" applyAlignment="1" applyProtection="1">
      <alignment/>
      <protection/>
    </xf>
    <xf numFmtId="37" fontId="19" fillId="0" borderId="0" xfId="0" applyNumberFormat="1" applyFont="1" applyAlignment="1" applyProtection="1">
      <alignment/>
      <protection/>
    </xf>
    <xf numFmtId="37" fontId="20" fillId="0" borderId="0" xfId="0" applyNumberFormat="1" applyFont="1" applyAlignment="1" applyProtection="1">
      <alignment/>
      <protection/>
    </xf>
    <xf numFmtId="3" fontId="15" fillId="0" borderId="12" xfId="0" applyNumberFormat="1" applyFont="1" applyBorder="1" applyAlignment="1" applyProtection="1">
      <alignment/>
      <protection/>
    </xf>
    <xf numFmtId="206" fontId="15" fillId="0" borderId="0" xfId="0" applyFont="1" applyAlignment="1">
      <alignment horizontal="right"/>
    </xf>
    <xf numFmtId="3" fontId="15" fillId="0" borderId="0" xfId="0" applyNumberFormat="1" applyFont="1" applyAlignment="1">
      <alignment/>
    </xf>
    <xf numFmtId="206" fontId="15" fillId="0" borderId="0" xfId="0" applyNumberFormat="1" applyFont="1" applyAlignment="1" applyProtection="1">
      <alignment/>
      <protection/>
    </xf>
    <xf numFmtId="3" fontId="15" fillId="0" borderId="0" xfId="48" applyNumberFormat="1" applyFont="1" applyAlignment="1" applyProtection="1">
      <alignment/>
      <protection/>
    </xf>
    <xf numFmtId="208" fontId="15" fillId="0" borderId="12" xfId="0" applyNumberFormat="1" applyFont="1" applyBorder="1" applyAlignment="1" applyProtection="1">
      <alignment horizontal="left"/>
      <protection/>
    </xf>
    <xf numFmtId="208" fontId="15" fillId="0" borderId="13" xfId="0" applyNumberFormat="1" applyFont="1" applyBorder="1" applyAlignment="1" applyProtection="1">
      <alignment horizontal="left"/>
      <protection/>
    </xf>
    <xf numFmtId="211" fontId="15" fillId="0" borderId="12" xfId="48" applyNumberFormat="1" applyFont="1" applyBorder="1" applyAlignment="1" applyProtection="1">
      <alignment/>
      <protection/>
    </xf>
    <xf numFmtId="37" fontId="20" fillId="0" borderId="0" xfId="0" applyNumberFormat="1" applyFont="1" applyAlignment="1" applyProtection="1">
      <alignment horizontal="center"/>
      <protection/>
    </xf>
    <xf numFmtId="211" fontId="15" fillId="0" borderId="0" xfId="0" applyNumberFormat="1" applyFont="1" applyAlignment="1">
      <alignment/>
    </xf>
    <xf numFmtId="37" fontId="15" fillId="0" borderId="0" xfId="0" applyNumberFormat="1" applyFont="1" applyBorder="1" applyAlignment="1" applyProtection="1">
      <alignment horizontal="center"/>
      <protection/>
    </xf>
    <xf numFmtId="37" fontId="21" fillId="0" borderId="0" xfId="0" applyNumberFormat="1" applyFont="1" applyBorder="1" applyAlignment="1" applyProtection="1">
      <alignment horizontal="left"/>
      <protection/>
    </xf>
    <xf numFmtId="3" fontId="15" fillId="0" borderId="0" xfId="0" applyNumberFormat="1" applyFont="1" applyBorder="1" applyAlignment="1" applyProtection="1">
      <alignment horizontal="right"/>
      <protection/>
    </xf>
    <xf numFmtId="206" fontId="15" fillId="0" borderId="0" xfId="0" applyFont="1" applyBorder="1" applyAlignment="1">
      <alignment/>
    </xf>
    <xf numFmtId="3" fontId="15" fillId="0" borderId="0" xfId="0" applyNumberFormat="1" applyFont="1" applyBorder="1" applyAlignment="1" applyProtection="1">
      <alignment horizontal="left"/>
      <protection/>
    </xf>
    <xf numFmtId="3" fontId="15" fillId="0" borderId="0" xfId="48" applyNumberFormat="1" applyFont="1" applyAlignment="1">
      <alignment/>
    </xf>
    <xf numFmtId="3" fontId="15" fillId="0" borderId="0" xfId="0" applyNumberFormat="1" applyFont="1" applyBorder="1" applyAlignment="1" applyProtection="1" quotePrefix="1">
      <alignment horizontal="left"/>
      <protection/>
    </xf>
    <xf numFmtId="3" fontId="15" fillId="0" borderId="13" xfId="0" applyNumberFormat="1" applyFont="1" applyBorder="1" applyAlignment="1" applyProtection="1" quotePrefix="1">
      <alignment horizontal="left"/>
      <protection/>
    </xf>
    <xf numFmtId="3" fontId="15" fillId="0" borderId="13" xfId="48" applyNumberFormat="1" applyFont="1" applyBorder="1" applyAlignment="1">
      <alignment/>
    </xf>
    <xf numFmtId="3" fontId="15" fillId="0" borderId="0" xfId="48" applyNumberFormat="1" applyFont="1" applyBorder="1" applyAlignment="1">
      <alignment/>
    </xf>
    <xf numFmtId="3" fontId="15" fillId="0" borderId="0" xfId="0" applyNumberFormat="1" applyFont="1" applyBorder="1" applyAlignment="1" applyProtection="1">
      <alignment horizontal="centerContinuous"/>
      <protection/>
    </xf>
    <xf numFmtId="3" fontId="15" fillId="0" borderId="0" xfId="0" applyNumberFormat="1" applyFont="1" applyBorder="1" applyAlignment="1">
      <alignment/>
    </xf>
    <xf numFmtId="206" fontId="14" fillId="0" borderId="0" xfId="45" applyNumberFormat="1" applyFont="1" applyFill="1" applyAlignment="1" applyProtection="1">
      <alignment/>
      <protection/>
    </xf>
    <xf numFmtId="37" fontId="19" fillId="0" borderId="0" xfId="0" applyNumberFormat="1" applyFont="1" applyAlignment="1" applyProtection="1">
      <alignment horizontal="center"/>
      <protection/>
    </xf>
    <xf numFmtId="37" fontId="15" fillId="0" borderId="0" xfId="0" applyNumberFormat="1" applyFont="1" applyBorder="1" applyAlignment="1" applyProtection="1">
      <alignment horizontal="centerContinuous"/>
      <protection/>
    </xf>
    <xf numFmtId="37" fontId="15" fillId="0" borderId="0" xfId="0" applyNumberFormat="1" applyFont="1" applyBorder="1" applyAlignment="1" applyProtection="1">
      <alignment horizontal="right"/>
      <protection/>
    </xf>
    <xf numFmtId="206" fontId="15" fillId="0" borderId="0" xfId="0" applyNumberFormat="1" applyFont="1" applyAlignment="1" applyProtection="1" quotePrefix="1">
      <alignment/>
      <protection/>
    </xf>
    <xf numFmtId="37" fontId="15" fillId="0" borderId="0" xfId="0" applyNumberFormat="1" applyFont="1" applyAlignment="1" applyProtection="1" quotePrefix="1">
      <alignment/>
      <protection/>
    </xf>
    <xf numFmtId="211" fontId="23" fillId="0" borderId="0" xfId="48" applyNumberFormat="1" applyFont="1" applyAlignment="1" applyProtection="1">
      <alignment/>
      <protection/>
    </xf>
    <xf numFmtId="211" fontId="15" fillId="0" borderId="0" xfId="48" applyNumberFormat="1" applyFont="1" applyBorder="1" applyAlignment="1" applyProtection="1">
      <alignment/>
      <protection/>
    </xf>
    <xf numFmtId="3" fontId="15" fillId="0" borderId="0" xfId="0" applyNumberFormat="1" applyFont="1" applyAlignment="1" applyProtection="1">
      <alignment horizontal="left"/>
      <protection/>
    </xf>
    <xf numFmtId="3" fontId="15" fillId="0" borderId="0" xfId="0" applyNumberFormat="1" applyFont="1" applyAlignment="1" applyProtection="1">
      <alignment/>
      <protection/>
    </xf>
    <xf numFmtId="211" fontId="15" fillId="0" borderId="0" xfId="0" applyNumberFormat="1" applyFont="1" applyAlignment="1" applyProtection="1">
      <alignment/>
      <protection/>
    </xf>
    <xf numFmtId="212" fontId="15" fillId="0" borderId="0" xfId="59" applyNumberFormat="1" applyFont="1" applyAlignment="1" applyProtection="1">
      <alignment horizontal="left"/>
      <protection/>
    </xf>
    <xf numFmtId="206" fontId="15" fillId="0" borderId="0" xfId="0" applyFont="1" applyAlignment="1" quotePrefix="1">
      <alignment horizontal="right"/>
    </xf>
    <xf numFmtId="206" fontId="15" fillId="0" borderId="0" xfId="0" applyNumberFormat="1" applyFont="1" applyAlignment="1" applyProtection="1">
      <alignment horizontal="left"/>
      <protection/>
    </xf>
    <xf numFmtId="37" fontId="20" fillId="0" borderId="0" xfId="0" applyNumberFormat="1" applyFont="1" applyAlignment="1" applyProtection="1">
      <alignment horizontal="centerContinuous"/>
      <protection/>
    </xf>
    <xf numFmtId="37" fontId="16" fillId="0" borderId="0" xfId="0" applyNumberFormat="1" applyFont="1" applyAlignment="1" applyProtection="1">
      <alignment horizontal="centerContinuous"/>
      <protection/>
    </xf>
    <xf numFmtId="206" fontId="20" fillId="0" borderId="0" xfId="0" applyFont="1" applyAlignment="1">
      <alignment horizontal="centerContinuous"/>
    </xf>
    <xf numFmtId="37" fontId="15" fillId="0" borderId="0" xfId="0" applyNumberFormat="1" applyFont="1" applyAlignment="1" applyProtection="1">
      <alignment/>
      <protection/>
    </xf>
    <xf numFmtId="206" fontId="15" fillId="0" borderId="0" xfId="57" applyFont="1">
      <alignment/>
      <protection/>
    </xf>
    <xf numFmtId="206" fontId="15" fillId="0" borderId="0" xfId="57" applyNumberFormat="1" applyFont="1" applyProtection="1">
      <alignment/>
      <protection/>
    </xf>
    <xf numFmtId="206" fontId="15" fillId="0" borderId="0" xfId="57" applyNumberFormat="1" applyFont="1" applyProtection="1" quotePrefix="1">
      <alignment/>
      <protection/>
    </xf>
    <xf numFmtId="37" fontId="15" fillId="0" borderId="0" xfId="57" applyNumberFormat="1" applyFont="1" applyAlignment="1" applyProtection="1">
      <alignment horizontal="center"/>
      <protection/>
    </xf>
    <xf numFmtId="3" fontId="15" fillId="0" borderId="0" xfId="57" applyNumberFormat="1" applyFont="1">
      <alignment/>
      <protection/>
    </xf>
    <xf numFmtId="212" fontId="15" fillId="0" borderId="0" xfId="50" applyNumberFormat="1" applyFont="1" applyAlignment="1" applyProtection="1">
      <alignment/>
      <protection/>
    </xf>
    <xf numFmtId="3" fontId="15" fillId="0" borderId="0" xfId="50" applyNumberFormat="1" applyFont="1" applyAlignment="1" applyProtection="1">
      <alignment/>
      <protection/>
    </xf>
    <xf numFmtId="37" fontId="15" fillId="0" borderId="0" xfId="57" applyNumberFormat="1" applyFont="1" applyProtection="1">
      <alignment/>
      <protection/>
    </xf>
    <xf numFmtId="212" fontId="15" fillId="0" borderId="0" xfId="57" applyNumberFormat="1" applyFont="1" applyProtection="1">
      <alignment/>
      <protection/>
    </xf>
    <xf numFmtId="3" fontId="15" fillId="0" borderId="0" xfId="50" applyNumberFormat="1" applyFont="1" applyAlignment="1">
      <alignment/>
    </xf>
    <xf numFmtId="208" fontId="15" fillId="0" borderId="10" xfId="57" applyNumberFormat="1" applyFont="1" applyBorder="1" applyProtection="1">
      <alignment/>
      <protection/>
    </xf>
    <xf numFmtId="206" fontId="15" fillId="0" borderId="10" xfId="57" applyNumberFormat="1" applyFont="1" applyBorder="1" applyProtection="1">
      <alignment/>
      <protection/>
    </xf>
    <xf numFmtId="206" fontId="15" fillId="0" borderId="0" xfId="57" applyFont="1" quotePrefix="1">
      <alignment/>
      <protection/>
    </xf>
    <xf numFmtId="206" fontId="17" fillId="0" borderId="14" xfId="54" applyNumberFormat="1" applyFont="1" applyBorder="1" applyAlignment="1" applyProtection="1">
      <alignment horizontal="right"/>
      <protection locked="0"/>
    </xf>
    <xf numFmtId="39" fontId="15" fillId="0" borderId="0" xfId="0" applyNumberFormat="1" applyFont="1" applyAlignment="1">
      <alignment/>
    </xf>
    <xf numFmtId="39" fontId="15" fillId="0" borderId="0" xfId="0" applyNumberFormat="1" applyFont="1" applyAlignment="1" applyProtection="1">
      <alignment/>
      <protection/>
    </xf>
    <xf numFmtId="39" fontId="15" fillId="0" borderId="0" xfId="0" applyNumberFormat="1" applyFont="1" applyAlignment="1">
      <alignment horizontal="right"/>
    </xf>
    <xf numFmtId="39" fontId="15" fillId="0" borderId="0" xfId="0" applyNumberFormat="1" applyFont="1" applyAlignment="1" applyProtection="1">
      <alignment horizontal="right"/>
      <protection/>
    </xf>
    <xf numFmtId="212" fontId="15" fillId="0" borderId="0" xfId="48" applyNumberFormat="1" applyFont="1" applyAlignment="1" applyProtection="1">
      <alignment/>
      <protection/>
    </xf>
    <xf numFmtId="211" fontId="15" fillId="0" borderId="0" xfId="48" applyNumberFormat="1" applyFont="1" applyAlignment="1" applyProtection="1">
      <alignment/>
      <protection/>
    </xf>
    <xf numFmtId="37" fontId="21" fillId="0" borderId="0" xfId="0" applyNumberFormat="1" applyFont="1" applyAlignment="1" applyProtection="1">
      <alignment horizontal="left"/>
      <protection/>
    </xf>
    <xf numFmtId="206" fontId="24" fillId="0" borderId="0" xfId="45" applyNumberFormat="1" applyFont="1" applyAlignment="1" applyProtection="1">
      <alignment/>
      <protection/>
    </xf>
    <xf numFmtId="206" fontId="15" fillId="0" borderId="13" xfId="0" applyNumberFormat="1" applyFont="1" applyBorder="1" applyAlignment="1" applyProtection="1">
      <alignment/>
      <protection/>
    </xf>
    <xf numFmtId="206" fontId="15" fillId="33" borderId="0" xfId="0" applyFont="1" applyFill="1" applyAlignment="1">
      <alignment/>
    </xf>
    <xf numFmtId="212" fontId="15" fillId="0" borderId="0" xfId="0" applyNumberFormat="1" applyFont="1" applyAlignment="1">
      <alignment/>
    </xf>
    <xf numFmtId="3" fontId="15" fillId="0" borderId="0" xfId="48" applyNumberFormat="1" applyFont="1" applyBorder="1" applyAlignment="1" applyProtection="1">
      <alignment/>
      <protection/>
    </xf>
    <xf numFmtId="212" fontId="15" fillId="0" borderId="0" xfId="48" applyNumberFormat="1" applyFont="1" applyBorder="1" applyAlignment="1" applyProtection="1">
      <alignment/>
      <protection/>
    </xf>
    <xf numFmtId="207" fontId="15" fillId="0" borderId="0" xfId="0" applyNumberFormat="1" applyFont="1" applyAlignment="1" applyProtection="1">
      <alignment horizontal="left"/>
      <protection/>
    </xf>
    <xf numFmtId="206" fontId="15" fillId="0" borderId="0" xfId="0" applyNumberFormat="1" applyFont="1" applyBorder="1" applyAlignment="1" applyProtection="1">
      <alignment/>
      <protection/>
    </xf>
    <xf numFmtId="206" fontId="20" fillId="0" borderId="0" xfId="0" applyNumberFormat="1" applyFont="1" applyAlignment="1" applyProtection="1">
      <alignment horizontal="centerContinuous"/>
      <protection/>
    </xf>
    <xf numFmtId="206" fontId="15" fillId="0" borderId="0" xfId="0" applyNumberFormat="1" applyFont="1" applyAlignment="1" applyProtection="1">
      <alignment horizontal="centerContinuous"/>
      <protection/>
    </xf>
    <xf numFmtId="206" fontId="15" fillId="0" borderId="0" xfId="0" applyNumberFormat="1" applyFont="1" applyAlignment="1" applyProtection="1">
      <alignment horizontal="right"/>
      <protection/>
    </xf>
    <xf numFmtId="3" fontId="21" fillId="0" borderId="0" xfId="48" applyNumberFormat="1" applyFont="1" applyAlignment="1" applyProtection="1">
      <alignment/>
      <protection/>
    </xf>
    <xf numFmtId="211" fontId="15" fillId="0" borderId="0" xfId="48" applyNumberFormat="1" applyFont="1" applyAlignment="1">
      <alignment/>
    </xf>
    <xf numFmtId="208" fontId="15" fillId="0" borderId="10" xfId="0" applyNumberFormat="1" applyFont="1" applyBorder="1" applyAlignment="1" applyProtection="1">
      <alignment/>
      <protection/>
    </xf>
    <xf numFmtId="213" fontId="15" fillId="0" borderId="10" xfId="0" applyNumberFormat="1" applyFont="1" applyBorder="1" applyAlignment="1" applyProtection="1">
      <alignment/>
      <protection/>
    </xf>
    <xf numFmtId="206" fontId="15" fillId="0" borderId="10" xfId="0" applyNumberFormat="1" applyFont="1" applyBorder="1" applyAlignment="1" applyProtection="1">
      <alignment/>
      <protection/>
    </xf>
    <xf numFmtId="37" fontId="18" fillId="23" borderId="15" xfId="0" applyNumberFormat="1" applyFont="1" applyFill="1" applyBorder="1" applyAlignment="1" applyProtection="1">
      <alignment horizontal="center"/>
      <protection/>
    </xf>
    <xf numFmtId="37" fontId="18" fillId="23" borderId="15" xfId="0" applyNumberFormat="1" applyFont="1" applyFill="1" applyBorder="1" applyAlignment="1" applyProtection="1">
      <alignment horizontal="left"/>
      <protection/>
    </xf>
    <xf numFmtId="37" fontId="18" fillId="23" borderId="15" xfId="0" applyNumberFormat="1" applyFont="1" applyFill="1" applyBorder="1" applyAlignment="1" applyProtection="1" quotePrefix="1">
      <alignment horizontal="right"/>
      <protection/>
    </xf>
    <xf numFmtId="37" fontId="18" fillId="23" borderId="15" xfId="0" applyNumberFormat="1" applyFont="1" applyFill="1" applyBorder="1" applyAlignment="1" applyProtection="1">
      <alignment horizontal="right"/>
      <protection/>
    </xf>
    <xf numFmtId="206" fontId="60" fillId="23" borderId="0" xfId="0" applyFont="1" applyFill="1" applyAlignment="1">
      <alignment/>
    </xf>
    <xf numFmtId="37" fontId="60" fillId="23" borderId="0" xfId="0" applyNumberFormat="1" applyFont="1" applyFill="1" applyAlignment="1" applyProtection="1">
      <alignment horizontal="left"/>
      <protection/>
    </xf>
    <xf numFmtId="3" fontId="60" fillId="23" borderId="0" xfId="0" applyNumberFormat="1" applyFont="1" applyFill="1" applyAlignment="1" applyProtection="1">
      <alignment/>
      <protection/>
    </xf>
    <xf numFmtId="37" fontId="60" fillId="23" borderId="12" xfId="0" applyNumberFormat="1" applyFont="1" applyFill="1" applyBorder="1" applyAlignment="1" applyProtection="1">
      <alignment horizontal="left"/>
      <protection/>
    </xf>
    <xf numFmtId="37" fontId="60" fillId="23" borderId="13" xfId="0" applyNumberFormat="1" applyFont="1" applyFill="1" applyBorder="1" applyAlignment="1" applyProtection="1">
      <alignment horizontal="left"/>
      <protection/>
    </xf>
    <xf numFmtId="3" fontId="60" fillId="23" borderId="12" xfId="0" applyNumberFormat="1" applyFont="1" applyFill="1" applyBorder="1" applyAlignment="1" applyProtection="1">
      <alignment/>
      <protection/>
    </xf>
    <xf numFmtId="3" fontId="60" fillId="23" borderId="13" xfId="0" applyNumberFormat="1" applyFont="1" applyFill="1" applyBorder="1" applyAlignment="1" applyProtection="1">
      <alignment/>
      <protection/>
    </xf>
    <xf numFmtId="37" fontId="18" fillId="23" borderId="10" xfId="0" applyNumberFormat="1" applyFont="1" applyFill="1" applyBorder="1" applyAlignment="1" applyProtection="1">
      <alignment horizontal="left"/>
      <protection/>
    </xf>
    <xf numFmtId="37" fontId="18" fillId="23" borderId="11" xfId="0" applyNumberFormat="1" applyFont="1" applyFill="1" applyBorder="1" applyAlignment="1" applyProtection="1">
      <alignment horizontal="left"/>
      <protection/>
    </xf>
    <xf numFmtId="37" fontId="60" fillId="23" borderId="10" xfId="0" applyNumberFormat="1" applyFont="1" applyFill="1" applyBorder="1" applyAlignment="1" applyProtection="1">
      <alignment horizontal="left"/>
      <protection/>
    </xf>
    <xf numFmtId="206" fontId="60" fillId="23" borderId="15" xfId="0" applyNumberFormat="1" applyFont="1" applyFill="1" applyBorder="1" applyAlignment="1" applyProtection="1">
      <alignment horizontal="centerContinuous"/>
      <protection/>
    </xf>
    <xf numFmtId="206" fontId="60" fillId="23" borderId="10" xfId="0" applyNumberFormat="1" applyFont="1" applyFill="1" applyBorder="1" applyAlignment="1" applyProtection="1">
      <alignment/>
      <protection/>
    </xf>
    <xf numFmtId="37" fontId="60" fillId="23" borderId="0" xfId="0" applyNumberFormat="1" applyFont="1" applyFill="1" applyAlignment="1" applyProtection="1">
      <alignment/>
      <protection/>
    </xf>
    <xf numFmtId="206" fontId="60" fillId="23" borderId="0" xfId="0" applyNumberFormat="1" applyFont="1" applyFill="1" applyAlignment="1" applyProtection="1">
      <alignment horizontal="right"/>
      <protection/>
    </xf>
    <xf numFmtId="206" fontId="60" fillId="23" borderId="11" xfId="0" applyNumberFormat="1" applyFont="1" applyFill="1" applyBorder="1" applyAlignment="1" applyProtection="1">
      <alignment horizontal="centerContinuous"/>
      <protection/>
    </xf>
    <xf numFmtId="206" fontId="60" fillId="23" borderId="0" xfId="0" applyNumberFormat="1" applyFont="1" applyFill="1" applyAlignment="1" applyProtection="1" quotePrefix="1">
      <alignment/>
      <protection/>
    </xf>
    <xf numFmtId="37" fontId="60" fillId="23" borderId="11" xfId="0" applyNumberFormat="1" applyFont="1" applyFill="1" applyBorder="1" applyAlignment="1" applyProtection="1">
      <alignment horizontal="center"/>
      <protection/>
    </xf>
    <xf numFmtId="37" fontId="60" fillId="23" borderId="11" xfId="0" applyNumberFormat="1" applyFont="1" applyFill="1" applyBorder="1" applyAlignment="1" applyProtection="1">
      <alignment horizontal="left"/>
      <protection/>
    </xf>
    <xf numFmtId="206" fontId="60" fillId="23" borderId="11" xfId="0" applyNumberFormat="1" applyFont="1" applyFill="1" applyBorder="1" applyAlignment="1" applyProtection="1">
      <alignment horizontal="right"/>
      <protection/>
    </xf>
    <xf numFmtId="206" fontId="60" fillId="23" borderId="11" xfId="0" applyNumberFormat="1" applyFont="1" applyFill="1" applyBorder="1" applyAlignment="1" applyProtection="1">
      <alignment/>
      <protection/>
    </xf>
    <xf numFmtId="206" fontId="60" fillId="23" borderId="11" xfId="0" applyNumberFormat="1" applyFont="1" applyFill="1" applyBorder="1" applyAlignment="1" applyProtection="1">
      <alignment horizontal="center" vertical="center" wrapText="1"/>
      <protection/>
    </xf>
    <xf numFmtId="3" fontId="60" fillId="23" borderId="0" xfId="48" applyNumberFormat="1" applyFont="1" applyFill="1" applyAlignment="1" applyProtection="1">
      <alignment/>
      <protection/>
    </xf>
    <xf numFmtId="212" fontId="60" fillId="23" borderId="0" xfId="48" applyNumberFormat="1" applyFont="1" applyFill="1" applyAlignment="1" applyProtection="1">
      <alignment/>
      <protection/>
    </xf>
    <xf numFmtId="37" fontId="60" fillId="23" borderId="0" xfId="0" applyNumberFormat="1" applyFont="1" applyFill="1" applyBorder="1" applyAlignment="1" applyProtection="1">
      <alignment horizontal="left"/>
      <protection/>
    </xf>
    <xf numFmtId="37" fontId="18" fillId="23" borderId="11" xfId="0" applyNumberFormat="1" applyFont="1" applyFill="1" applyBorder="1" applyAlignment="1" applyProtection="1">
      <alignment horizontal="right"/>
      <protection/>
    </xf>
    <xf numFmtId="37" fontId="60" fillId="23" borderId="15" xfId="0" applyNumberFormat="1" applyFont="1" applyFill="1" applyBorder="1" applyAlignment="1" applyProtection="1">
      <alignment horizontal="centerContinuous"/>
      <protection/>
    </xf>
    <xf numFmtId="37" fontId="60" fillId="23" borderId="10" xfId="0" applyNumberFormat="1" applyFont="1" applyFill="1" applyBorder="1" applyAlignment="1" applyProtection="1">
      <alignment horizontal="center"/>
      <protection/>
    </xf>
    <xf numFmtId="37" fontId="60" fillId="23" borderId="0" xfId="0" applyNumberFormat="1" applyFont="1" applyFill="1" applyBorder="1" applyAlignment="1" applyProtection="1">
      <alignment horizontal="center"/>
      <protection/>
    </xf>
    <xf numFmtId="37" fontId="60" fillId="23" borderId="11" xfId="0" applyNumberFormat="1" applyFont="1" applyFill="1" applyBorder="1" applyAlignment="1" applyProtection="1">
      <alignment horizontal="right"/>
      <protection/>
    </xf>
    <xf numFmtId="37" fontId="60" fillId="23" borderId="11" xfId="0" applyNumberFormat="1" applyFont="1" applyFill="1" applyBorder="1" applyAlignment="1" applyProtection="1" quotePrefix="1">
      <alignment horizontal="right"/>
      <protection/>
    </xf>
    <xf numFmtId="208" fontId="60" fillId="23" borderId="12" xfId="0" applyNumberFormat="1" applyFont="1" applyFill="1" applyBorder="1" applyAlignment="1" applyProtection="1">
      <alignment horizontal="left"/>
      <protection/>
    </xf>
    <xf numFmtId="208" fontId="60" fillId="23" borderId="13" xfId="0" applyNumberFormat="1" applyFont="1" applyFill="1" applyBorder="1" applyAlignment="1" applyProtection="1">
      <alignment horizontal="left"/>
      <protection/>
    </xf>
    <xf numFmtId="212" fontId="60" fillId="23" borderId="12" xfId="48" applyNumberFormat="1" applyFont="1" applyFill="1" applyBorder="1" applyAlignment="1" applyProtection="1">
      <alignment/>
      <protection/>
    </xf>
    <xf numFmtId="212" fontId="60" fillId="23" borderId="13" xfId="48" applyNumberFormat="1" applyFont="1" applyFill="1" applyBorder="1" applyAlignment="1" applyProtection="1">
      <alignment/>
      <protection/>
    </xf>
    <xf numFmtId="211" fontId="60" fillId="23" borderId="0" xfId="0" applyNumberFormat="1" applyFont="1" applyFill="1" applyAlignment="1">
      <alignment/>
    </xf>
    <xf numFmtId="3" fontId="60" fillId="23" borderId="0" xfId="0" applyNumberFormat="1" applyFont="1" applyFill="1" applyAlignment="1">
      <alignment/>
    </xf>
    <xf numFmtId="211" fontId="60" fillId="23" borderId="13" xfId="0" applyNumberFormat="1" applyFont="1" applyFill="1" applyBorder="1" applyAlignment="1">
      <alignment/>
    </xf>
    <xf numFmtId="3" fontId="60" fillId="23" borderId="13" xfId="0" applyNumberFormat="1" applyFont="1" applyFill="1" applyBorder="1" applyAlignment="1">
      <alignment/>
    </xf>
    <xf numFmtId="37" fontId="18" fillId="23" borderId="16" xfId="0" applyNumberFormat="1" applyFont="1" applyFill="1" applyBorder="1" applyAlignment="1" applyProtection="1">
      <alignment horizontal="centerContinuous"/>
      <protection/>
    </xf>
    <xf numFmtId="37" fontId="18" fillId="23" borderId="10" xfId="0" applyNumberFormat="1" applyFont="1" applyFill="1" applyBorder="1" applyAlignment="1" applyProtection="1">
      <alignment horizontal="centerContinuous"/>
      <protection/>
    </xf>
    <xf numFmtId="37" fontId="60" fillId="23" borderId="16" xfId="0" applyNumberFormat="1" applyFont="1" applyFill="1" applyBorder="1" applyAlignment="1" applyProtection="1">
      <alignment horizontal="centerContinuous"/>
      <protection/>
    </xf>
    <xf numFmtId="37" fontId="60" fillId="23" borderId="10" xfId="0" applyNumberFormat="1" applyFont="1" applyFill="1" applyBorder="1" applyAlignment="1" applyProtection="1">
      <alignment horizontal="centerContinuous"/>
      <protection/>
    </xf>
    <xf numFmtId="206" fontId="60" fillId="23" borderId="17" xfId="0" applyNumberFormat="1" applyFont="1" applyFill="1" applyBorder="1" applyAlignment="1" applyProtection="1">
      <alignment horizontal="right"/>
      <protection/>
    </xf>
    <xf numFmtId="211" fontId="60" fillId="23" borderId="12" xfId="48" applyNumberFormat="1" applyFont="1" applyFill="1" applyBorder="1" applyAlignment="1" applyProtection="1">
      <alignment/>
      <protection/>
    </xf>
    <xf numFmtId="37" fontId="60" fillId="23" borderId="10" xfId="57" applyNumberFormat="1" applyFont="1" applyFill="1" applyBorder="1" applyAlignment="1" applyProtection="1">
      <alignment horizontal="left"/>
      <protection/>
    </xf>
    <xf numFmtId="206" fontId="60" fillId="23" borderId="15" xfId="57" applyNumberFormat="1" applyFont="1" applyFill="1" applyBorder="1" applyAlignment="1" applyProtection="1">
      <alignment horizontal="centerContinuous"/>
      <protection/>
    </xf>
    <xf numFmtId="206" fontId="60" fillId="23" borderId="10" xfId="57" applyNumberFormat="1" applyFont="1" applyFill="1" applyBorder="1" applyProtection="1">
      <alignment/>
      <protection/>
    </xf>
    <xf numFmtId="37" fontId="60" fillId="23" borderId="11" xfId="57" applyNumberFormat="1" applyFont="1" applyFill="1" applyBorder="1" applyAlignment="1" applyProtection="1">
      <alignment horizontal="center"/>
      <protection/>
    </xf>
    <xf numFmtId="37" fontId="60" fillId="23" borderId="11" xfId="57" applyNumberFormat="1" applyFont="1" applyFill="1" applyBorder="1" applyAlignment="1" applyProtection="1">
      <alignment horizontal="left"/>
      <protection/>
    </xf>
    <xf numFmtId="206" fontId="60" fillId="23" borderId="11" xfId="57" applyNumberFormat="1" applyFont="1" applyFill="1" applyBorder="1" applyAlignment="1" applyProtection="1">
      <alignment horizontal="right"/>
      <protection/>
    </xf>
    <xf numFmtId="206" fontId="60" fillId="23" borderId="11" xfId="57" applyNumberFormat="1" applyFont="1" applyFill="1" applyBorder="1" applyAlignment="1" applyProtection="1">
      <alignment horizontal="center"/>
      <protection/>
    </xf>
    <xf numFmtId="3" fontId="60" fillId="23" borderId="0" xfId="50" applyNumberFormat="1" applyFont="1" applyFill="1" applyAlignment="1" applyProtection="1">
      <alignment/>
      <protection/>
    </xf>
    <xf numFmtId="212" fontId="60" fillId="23" borderId="0" xfId="50" applyNumberFormat="1" applyFont="1" applyFill="1" applyAlignment="1" applyProtection="1">
      <alignment/>
      <protection/>
    </xf>
    <xf numFmtId="9" fontId="60" fillId="23" borderId="0" xfId="50" applyNumberFormat="1" applyFont="1" applyFill="1" applyAlignment="1" applyProtection="1">
      <alignment/>
      <protection/>
    </xf>
    <xf numFmtId="206" fontId="25" fillId="0" borderId="0" xfId="57" applyFont="1">
      <alignment/>
      <protection/>
    </xf>
    <xf numFmtId="206" fontId="60" fillId="23" borderId="10" xfId="0" applyNumberFormat="1" applyFont="1" applyFill="1" applyBorder="1" applyAlignment="1" applyProtection="1">
      <alignment horizontal="right"/>
      <protection/>
    </xf>
    <xf numFmtId="206" fontId="60" fillId="23" borderId="0" xfId="0" applyFont="1" applyFill="1" applyAlignment="1">
      <alignment horizontal="right"/>
    </xf>
    <xf numFmtId="206" fontId="60" fillId="23" borderId="10" xfId="0" applyNumberFormat="1" applyFont="1" applyFill="1" applyBorder="1" applyAlignment="1" applyProtection="1">
      <alignment horizontal="center"/>
      <protection/>
    </xf>
    <xf numFmtId="206" fontId="60" fillId="23" borderId="11" xfId="0" applyNumberFormat="1" applyFont="1" applyFill="1" applyBorder="1" applyAlignment="1" applyProtection="1">
      <alignment horizontal="center"/>
      <protection/>
    </xf>
    <xf numFmtId="37" fontId="60" fillId="23" borderId="14" xfId="0" applyNumberFormat="1" applyFont="1" applyFill="1" applyBorder="1" applyAlignment="1" applyProtection="1">
      <alignment horizontal="centerContinuous"/>
      <protection/>
    </xf>
    <xf numFmtId="37" fontId="60" fillId="23" borderId="18" xfId="0" applyNumberFormat="1" applyFont="1" applyFill="1" applyBorder="1" applyAlignment="1" applyProtection="1">
      <alignment horizontal="right"/>
      <protection/>
    </xf>
    <xf numFmtId="206" fontId="60" fillId="23" borderId="13" xfId="0" applyFont="1" applyFill="1" applyBorder="1" applyAlignment="1">
      <alignment/>
    </xf>
    <xf numFmtId="3" fontId="60" fillId="23" borderId="14" xfId="0" applyNumberFormat="1" applyFont="1" applyFill="1" applyBorder="1" applyAlignment="1" applyProtection="1">
      <alignment horizontal="center"/>
      <protection/>
    </xf>
    <xf numFmtId="3" fontId="60" fillId="23" borderId="19" xfId="0" applyNumberFormat="1" applyFont="1" applyFill="1" applyBorder="1" applyAlignment="1" applyProtection="1">
      <alignment horizontal="centerContinuous"/>
      <protection/>
    </xf>
    <xf numFmtId="3" fontId="60" fillId="23" borderId="18" xfId="0" applyNumberFormat="1" applyFont="1" applyFill="1" applyBorder="1" applyAlignment="1" applyProtection="1">
      <alignment horizontal="center"/>
      <protection/>
    </xf>
    <xf numFmtId="3" fontId="60" fillId="23" borderId="18" xfId="0" applyNumberFormat="1" applyFont="1" applyFill="1" applyBorder="1" applyAlignment="1" applyProtection="1">
      <alignment horizontal="right"/>
      <protection/>
    </xf>
    <xf numFmtId="3" fontId="60" fillId="23" borderId="0" xfId="48" applyNumberFormat="1" applyFont="1" applyFill="1" applyAlignment="1">
      <alignment/>
    </xf>
    <xf numFmtId="3" fontId="60" fillId="23" borderId="14" xfId="0" applyNumberFormat="1" applyFont="1" applyFill="1" applyBorder="1" applyAlignment="1" applyProtection="1">
      <alignment horizontal="right"/>
      <protection/>
    </xf>
    <xf numFmtId="206" fontId="10" fillId="0" borderId="0" xfId="56" applyFont="1" applyAlignment="1">
      <alignment horizontal="center"/>
      <protection/>
    </xf>
    <xf numFmtId="37" fontId="9" fillId="0" borderId="0" xfId="55" applyFont="1" applyAlignment="1">
      <alignment horizontal="center"/>
      <protection/>
    </xf>
    <xf numFmtId="206" fontId="14" fillId="34" borderId="0" xfId="45" applyNumberFormat="1" applyFont="1" applyFill="1" applyAlignment="1" applyProtection="1">
      <alignment horizontal="center"/>
      <protection/>
    </xf>
    <xf numFmtId="37" fontId="16" fillId="0" borderId="0" xfId="0" applyNumberFormat="1" applyFont="1" applyAlignment="1" applyProtection="1">
      <alignment horizontal="center"/>
      <protection/>
    </xf>
    <xf numFmtId="37" fontId="15" fillId="0" borderId="0" xfId="0" applyNumberFormat="1" applyFont="1" applyAlignment="1" applyProtection="1">
      <alignment horizontal="left"/>
      <protection/>
    </xf>
    <xf numFmtId="206" fontId="24" fillId="0" borderId="0" xfId="45" applyNumberFormat="1" applyFont="1" applyAlignment="1" applyProtection="1">
      <alignment horizontal="center"/>
      <protection/>
    </xf>
    <xf numFmtId="206" fontId="15" fillId="0" borderId="0" xfId="0" applyNumberFormat="1" applyFont="1" applyAlignment="1" applyProtection="1">
      <alignment horizontal="center"/>
      <protection/>
    </xf>
    <xf numFmtId="206" fontId="15" fillId="0" borderId="0" xfId="0" applyFont="1" applyAlignment="1">
      <alignment horizontal="center"/>
    </xf>
    <xf numFmtId="206" fontId="60" fillId="23" borderId="15" xfId="0" applyNumberFormat="1" applyFont="1" applyFill="1" applyBorder="1" applyAlignment="1" applyProtection="1">
      <alignment horizontal="center"/>
      <protection/>
    </xf>
    <xf numFmtId="37" fontId="16" fillId="0" borderId="0" xfId="57" applyNumberFormat="1" applyFont="1" applyAlignment="1" applyProtection="1">
      <alignment horizontal="center"/>
      <protection/>
    </xf>
    <xf numFmtId="206" fontId="16" fillId="0" borderId="0" xfId="57" applyFont="1" applyAlignment="1">
      <alignment horizontal="center"/>
      <protection/>
    </xf>
    <xf numFmtId="37" fontId="26" fillId="0" borderId="0" xfId="57" applyNumberFormat="1" applyFont="1" applyAlignment="1" applyProtection="1">
      <alignment horizontal="center"/>
      <protection/>
    </xf>
    <xf numFmtId="37" fontId="15" fillId="0" borderId="0" xfId="0" applyNumberFormat="1" applyFont="1" applyAlignment="1" applyProtection="1">
      <alignment horizontal="justify" wrapText="1"/>
      <protection/>
    </xf>
    <xf numFmtId="37" fontId="60" fillId="23" borderId="15" xfId="0" applyNumberFormat="1" applyFont="1" applyFill="1" applyBorder="1" applyAlignment="1" applyProtection="1">
      <alignment horizontal="center"/>
      <protection/>
    </xf>
    <xf numFmtId="37" fontId="60" fillId="23" borderId="14" xfId="0" applyNumberFormat="1" applyFont="1" applyFill="1" applyBorder="1" applyAlignment="1" applyProtection="1" quotePrefix="1">
      <alignment horizontal="center" vertical="center" wrapText="1"/>
      <protection/>
    </xf>
    <xf numFmtId="37" fontId="60" fillId="23" borderId="11" xfId="0" applyNumberFormat="1" applyFont="1" applyFill="1" applyBorder="1" applyAlignment="1" applyProtection="1" quotePrefix="1">
      <alignment horizontal="center" vertical="center" wrapText="1"/>
      <protection/>
    </xf>
    <xf numFmtId="37" fontId="60" fillId="23" borderId="14" xfId="0" applyNumberFormat="1" applyFont="1" applyFill="1" applyBorder="1" applyAlignment="1" applyProtection="1">
      <alignment horizontal="center" vertical="center"/>
      <protection/>
    </xf>
    <xf numFmtId="37" fontId="60" fillId="23" borderId="18" xfId="0" applyNumberFormat="1" applyFont="1" applyFill="1" applyBorder="1" applyAlignment="1" applyProtection="1">
      <alignment horizontal="center" vertical="center"/>
      <protection/>
    </xf>
    <xf numFmtId="206" fontId="22" fillId="0" borderId="0" xfId="45" applyNumberFormat="1" applyFont="1" applyAlignment="1" applyProtection="1">
      <alignment horizontal="center"/>
      <protection/>
    </xf>
    <xf numFmtId="37" fontId="26" fillId="0" borderId="0" xfId="0" applyNumberFormat="1" applyFont="1" applyAlignment="1" applyProtection="1">
      <alignment horizontal="center"/>
      <protection/>
    </xf>
    <xf numFmtId="3" fontId="60" fillId="23" borderId="19" xfId="0" applyNumberFormat="1" applyFont="1" applyFill="1" applyBorder="1" applyAlignment="1" applyProtection="1">
      <alignment horizontal="center"/>
      <protection/>
    </xf>
    <xf numFmtId="37" fontId="16" fillId="0" borderId="0" xfId="0" applyNumberFormat="1" applyFont="1" applyFill="1" applyAlignment="1" applyProtection="1">
      <alignment horizont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VARIA" xfId="50"/>
    <cellStyle name="Currency" xfId="51"/>
    <cellStyle name="Currency [0]" xfId="52"/>
    <cellStyle name="Neutral" xfId="53"/>
    <cellStyle name="Normal_cartera" xfId="54"/>
    <cellStyle name="Normal_Cartera dic 2000" xfId="55"/>
    <cellStyle name="Normal_Licencias dic 1996" xfId="56"/>
    <cellStyle name="Normal_VARIA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2771775</xdr:colOff>
      <xdr:row>9</xdr:row>
      <xdr:rowOff>28575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623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0</xdr:rowOff>
    </xdr:from>
    <xdr:to>
      <xdr:col>16</xdr:col>
      <xdr:colOff>0</xdr:colOff>
      <xdr:row>82</xdr:row>
      <xdr:rowOff>0</xdr:rowOff>
    </xdr:to>
    <xdr:sp>
      <xdr:nvSpPr>
        <xdr:cNvPr id="1" name="Rectangle 4"/>
        <xdr:cNvSpPr>
          <a:spLocks/>
        </xdr:cNvSpPr>
      </xdr:nvSpPr>
      <xdr:spPr>
        <a:xfrm>
          <a:off x="0" y="11610975"/>
          <a:ext cx="142494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0</xdr:rowOff>
    </xdr:from>
    <xdr:to>
      <xdr:col>35</xdr:col>
      <xdr:colOff>0</xdr:colOff>
      <xdr:row>63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8534400"/>
          <a:ext cx="150114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93</xdr:row>
      <xdr:rowOff>0</xdr:rowOff>
    </xdr:from>
    <xdr:to>
      <xdr:col>21</xdr:col>
      <xdr:colOff>0</xdr:colOff>
      <xdr:row>94</xdr:row>
      <xdr:rowOff>0</xdr:rowOff>
    </xdr:to>
    <xdr:sp>
      <xdr:nvSpPr>
        <xdr:cNvPr id="1" name="Rectangle 4"/>
        <xdr:cNvSpPr>
          <a:spLocks/>
        </xdr:cNvSpPr>
      </xdr:nvSpPr>
      <xdr:spPr>
        <a:xfrm>
          <a:off x="0" y="12963525"/>
          <a:ext cx="1479232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93</xdr:row>
      <xdr:rowOff>0</xdr:rowOff>
    </xdr:from>
    <xdr:to>
      <xdr:col>20</xdr:col>
      <xdr:colOff>0</xdr:colOff>
      <xdr:row>94</xdr:row>
      <xdr:rowOff>0</xdr:rowOff>
    </xdr:to>
    <xdr:sp>
      <xdr:nvSpPr>
        <xdr:cNvPr id="1" name="Rectangle 4"/>
        <xdr:cNvSpPr>
          <a:spLocks/>
        </xdr:cNvSpPr>
      </xdr:nvSpPr>
      <xdr:spPr>
        <a:xfrm>
          <a:off x="0" y="12830175"/>
          <a:ext cx="138303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93</xdr:row>
      <xdr:rowOff>0</xdr:rowOff>
    </xdr:from>
    <xdr:to>
      <xdr:col>34</xdr:col>
      <xdr:colOff>0</xdr:colOff>
      <xdr:row>94</xdr:row>
      <xdr:rowOff>0</xdr:rowOff>
    </xdr:to>
    <xdr:sp>
      <xdr:nvSpPr>
        <xdr:cNvPr id="1" name="Rectangle 4"/>
        <xdr:cNvSpPr>
          <a:spLocks/>
        </xdr:cNvSpPr>
      </xdr:nvSpPr>
      <xdr:spPr>
        <a:xfrm>
          <a:off x="0" y="12801600"/>
          <a:ext cx="141732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27</xdr:col>
      <xdr:colOff>0</xdr:colOff>
      <xdr:row>96</xdr:row>
      <xdr:rowOff>0</xdr:rowOff>
    </xdr:to>
    <xdr:sp>
      <xdr:nvSpPr>
        <xdr:cNvPr id="1" name="Rectangle 5"/>
        <xdr:cNvSpPr>
          <a:spLocks/>
        </xdr:cNvSpPr>
      </xdr:nvSpPr>
      <xdr:spPr>
        <a:xfrm>
          <a:off x="0" y="13173075"/>
          <a:ext cx="146970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D52"/>
  <sheetViews>
    <sheetView showGridLines="0" showRowColHeaders="0" tabSelected="1" workbookViewId="0" topLeftCell="A1">
      <selection activeCell="A1" sqref="A1"/>
    </sheetView>
  </sheetViews>
  <sheetFormatPr defaultColWidth="0" defaultRowHeight="15" zeroHeight="1"/>
  <cols>
    <col min="1" max="1" width="4.09765625" style="3" customWidth="1"/>
    <col min="2" max="2" width="43.19921875" style="3" bestFit="1" customWidth="1"/>
    <col min="3" max="3" width="1.203125" style="3" bestFit="1" customWidth="1"/>
    <col min="4" max="4" width="65" style="3" customWidth="1"/>
    <col min="5" max="8" width="10" style="174" customWidth="1"/>
    <col min="9" max="9" width="6.59765625" style="174" customWidth="1"/>
    <col min="10" max="16384" width="10" style="3" hidden="1" customWidth="1"/>
  </cols>
  <sheetData>
    <row r="1" ht="10.5"/>
    <row r="2" ht="10.5"/>
    <row r="3" ht="10.5"/>
    <row r="4" ht="10.5"/>
    <row r="5" ht="10.5"/>
    <row r="6" ht="10.5"/>
    <row r="7" ht="10.5"/>
    <row r="8" spans="1:4" ht="18">
      <c r="A8" s="173"/>
      <c r="B8" s="173"/>
      <c r="C8" s="173"/>
      <c r="D8" s="4"/>
    </row>
    <row r="9" ht="10.5"/>
    <row r="10" spans="2:4" ht="18">
      <c r="B10" s="173" t="s">
        <v>237</v>
      </c>
      <c r="C10" s="173"/>
      <c r="D10" s="173"/>
    </row>
    <row r="11" ht="10.5"/>
    <row r="12" spans="2:4" ht="10.5">
      <c r="B12" s="5" t="s">
        <v>177</v>
      </c>
      <c r="C12" s="6" t="s">
        <v>178</v>
      </c>
      <c r="D12" s="7" t="s">
        <v>179</v>
      </c>
    </row>
    <row r="13" spans="2:4" ht="10.5">
      <c r="B13" s="6"/>
      <c r="C13" s="6"/>
      <c r="D13" s="7" t="s">
        <v>180</v>
      </c>
    </row>
    <row r="14" spans="2:4" ht="10.5">
      <c r="B14" s="6"/>
      <c r="C14" s="6"/>
      <c r="D14" s="7" t="s">
        <v>181</v>
      </c>
    </row>
    <row r="15" spans="2:4" ht="10.5">
      <c r="B15" s="5" t="s">
        <v>182</v>
      </c>
      <c r="C15" s="6" t="s">
        <v>178</v>
      </c>
      <c r="D15" s="7" t="s">
        <v>183</v>
      </c>
    </row>
    <row r="16" spans="2:4" ht="10.5">
      <c r="B16" s="5" t="s">
        <v>184</v>
      </c>
      <c r="C16" s="6" t="s">
        <v>178</v>
      </c>
      <c r="D16" s="7" t="s">
        <v>185</v>
      </c>
    </row>
    <row r="17" spans="2:4" ht="10.5">
      <c r="B17" s="5" t="s">
        <v>186</v>
      </c>
      <c r="C17" s="6" t="s">
        <v>178</v>
      </c>
      <c r="D17" s="7" t="s">
        <v>187</v>
      </c>
    </row>
    <row r="18" spans="2:4" ht="10.5">
      <c r="B18" s="6"/>
      <c r="C18" s="6"/>
      <c r="D18" s="7" t="s">
        <v>188</v>
      </c>
    </row>
    <row r="19" spans="2:4" ht="10.5">
      <c r="B19" s="6"/>
      <c r="C19" s="6"/>
      <c r="D19" s="7" t="s">
        <v>189</v>
      </c>
    </row>
    <row r="20" spans="2:4" ht="10.5">
      <c r="B20" s="5" t="s">
        <v>190</v>
      </c>
      <c r="C20" s="6" t="s">
        <v>178</v>
      </c>
      <c r="D20" s="7" t="s">
        <v>191</v>
      </c>
    </row>
    <row r="21" spans="2:4" ht="10.5">
      <c r="B21" s="5" t="s">
        <v>220</v>
      </c>
      <c r="C21" s="6" t="s">
        <v>178</v>
      </c>
      <c r="D21" s="7" t="s">
        <v>221</v>
      </c>
    </row>
    <row r="22" spans="2:4" ht="10.5">
      <c r="B22" s="5" t="s">
        <v>192</v>
      </c>
      <c r="C22" s="6" t="s">
        <v>178</v>
      </c>
      <c r="D22" s="7" t="s">
        <v>193</v>
      </c>
    </row>
    <row r="23" spans="2:4" ht="10.5">
      <c r="B23" s="5" t="s">
        <v>194</v>
      </c>
      <c r="C23" s="6" t="s">
        <v>178</v>
      </c>
      <c r="D23" s="7" t="s">
        <v>195</v>
      </c>
    </row>
    <row r="24" spans="2:4" ht="10.5">
      <c r="B24" s="6"/>
      <c r="C24" s="6"/>
      <c r="D24" s="7" t="s">
        <v>196</v>
      </c>
    </row>
    <row r="25" spans="2:4" ht="10.5">
      <c r="B25" s="6"/>
      <c r="C25" s="6"/>
      <c r="D25" s="7" t="s">
        <v>197</v>
      </c>
    </row>
    <row r="26" spans="2:4" ht="10.5">
      <c r="B26" s="5" t="s">
        <v>198</v>
      </c>
      <c r="C26" s="6" t="s">
        <v>178</v>
      </c>
      <c r="D26" s="7" t="s">
        <v>199</v>
      </c>
    </row>
    <row r="27" spans="2:4" ht="10.5">
      <c r="B27" s="6"/>
      <c r="C27" s="6"/>
      <c r="D27" s="7" t="s">
        <v>200</v>
      </c>
    </row>
    <row r="28" spans="2:4" ht="10.5">
      <c r="B28" s="6"/>
      <c r="C28" s="6"/>
      <c r="D28" s="7" t="s">
        <v>201</v>
      </c>
    </row>
    <row r="29" spans="2:4" ht="10.5">
      <c r="B29" s="5" t="s">
        <v>202</v>
      </c>
      <c r="C29" s="6" t="s">
        <v>178</v>
      </c>
      <c r="D29" s="7" t="s">
        <v>203</v>
      </c>
    </row>
    <row r="30" spans="2:4" ht="10.5">
      <c r="B30" s="6"/>
      <c r="C30" s="6"/>
      <c r="D30" s="7" t="s">
        <v>204</v>
      </c>
    </row>
    <row r="31" spans="2:4" ht="10.5">
      <c r="B31" s="6"/>
      <c r="C31" s="6"/>
      <c r="D31" s="7" t="s">
        <v>205</v>
      </c>
    </row>
    <row r="32" spans="2:4" ht="10.5">
      <c r="B32" s="5" t="s">
        <v>249</v>
      </c>
      <c r="C32" s="6" t="s">
        <v>178</v>
      </c>
      <c r="D32" s="7" t="s">
        <v>206</v>
      </c>
    </row>
    <row r="33" spans="2:4" ht="10.5">
      <c r="B33" s="6"/>
      <c r="C33" s="6"/>
      <c r="D33" s="7" t="s">
        <v>207</v>
      </c>
    </row>
    <row r="34" spans="2:4" ht="11.25" customHeight="1" hidden="1">
      <c r="B34" s="5" t="s">
        <v>208</v>
      </c>
      <c r="C34" s="6" t="s">
        <v>178</v>
      </c>
      <c r="D34" s="7" t="s">
        <v>209</v>
      </c>
    </row>
    <row r="35" ht="11.25" customHeight="1" hidden="1">
      <c r="D35" s="7"/>
    </row>
    <row r="36" ht="11.25" customHeight="1" hidden="1">
      <c r="D36" s="7"/>
    </row>
    <row r="37" ht="11.25" customHeight="1" hidden="1">
      <c r="D37" s="7"/>
    </row>
    <row r="38" ht="11.25" customHeight="1" hidden="1">
      <c r="D38" s="7"/>
    </row>
    <row r="39" ht="11.25" customHeight="1" hidden="1">
      <c r="D39" s="7"/>
    </row>
    <row r="40" ht="11.25" customHeight="1" hidden="1">
      <c r="D40" s="7"/>
    </row>
    <row r="41" ht="11.25" customHeight="1" hidden="1">
      <c r="D41" s="7"/>
    </row>
    <row r="42" ht="11.25" customHeight="1" hidden="1">
      <c r="D42" s="7"/>
    </row>
    <row r="43" ht="11.25" customHeight="1" hidden="1">
      <c r="D43" s="7"/>
    </row>
    <row r="44" ht="11.25" customHeight="1" hidden="1">
      <c r="D44" s="7"/>
    </row>
    <row r="45" ht="11.25" customHeight="1" hidden="1">
      <c r="D45" s="7"/>
    </row>
    <row r="46" ht="11.25" customHeight="1" hidden="1">
      <c r="D46" s="7"/>
    </row>
    <row r="47" ht="11.25" customHeight="1" hidden="1">
      <c r="D47" s="7"/>
    </row>
    <row r="48" ht="11.25" customHeight="1" hidden="1">
      <c r="D48" s="7"/>
    </row>
    <row r="49" ht="11.25" customHeight="1" hidden="1">
      <c r="D49" s="7"/>
    </row>
    <row r="50" ht="11.25" customHeight="1" hidden="1">
      <c r="D50" s="7"/>
    </row>
    <row r="51" ht="10.5" hidden="1">
      <c r="D51" s="7"/>
    </row>
    <row r="52" ht="10.5" hidden="1">
      <c r="D52" s="7"/>
    </row>
    <row r="53" ht="10.5" hidden="1"/>
    <row r="54" ht="10.5" hidden="1"/>
    <row r="55" ht="10.5" hidden="1"/>
    <row r="56" ht="10.5" hidden="1"/>
  </sheetData>
  <sheetProtection/>
  <mergeCells count="3">
    <mergeCell ref="B10:D10"/>
    <mergeCell ref="E1:I65536"/>
    <mergeCell ref="A8:C8"/>
  </mergeCells>
  <hyperlinks>
    <hyperlink ref="B12" location="'Cartera vigente por mes'!A1" display="Cartera vigente por mes"/>
    <hyperlink ref="B15" location="'Variacion anual de cartera'!A1" display="Variación anual de cartera"/>
    <hyperlink ref="B16" location="'Cotizantes por renta'!A1" display="Cotizantes por renta"/>
    <hyperlink ref="B17" location="'Cartera por region'!A1" display="Cartera por región"/>
    <hyperlink ref="B20" location="'Participacion de cartera'!A1" display="Participación cartera"/>
    <hyperlink ref="B21" location="'Participacion de cartera (2)'!A1" display="Participación cartera (2)"/>
    <hyperlink ref="B22" location="'Beneficiarios por tipo'!A1" display="Beneficiarios por tipo"/>
    <hyperlink ref="B23" location="'Cartera masculina por edad'!A1" display="Cartera masculina por edad"/>
    <hyperlink ref="B26" location="'Cartera femenina por edad'!A1" display="Cartera femenina por edad"/>
    <hyperlink ref="B29" location="'Cartera total por edad'!A1" display="Cartera total por edad"/>
    <hyperlink ref="B32" location="'Suscrip y desahucio del sistema'!A1" display="Suscrip y desahucio del sistema"/>
    <hyperlink ref="B34" location="'Suscrip y desahucio por isapre'!A1" display="Suscrip y desahucio por isapre"/>
    <hyperlink ref="D12" location="'Cartera vigente por mes'!A1" display="Cotizantes vigentes del sistema isapre"/>
    <hyperlink ref="D13" location="'Cartera vigente por mes'!A43" display="Cargas vigentes del sistema isapre"/>
    <hyperlink ref="D14" location="'Cartera vigente por mes'!A83" display="Beneficiarios vigentes del sistema isapre"/>
    <hyperlink ref="D15" location="'Variacion anual de cartera'!A1" display="Cotizantes y beneficiarios por isapre, número y tasas de crecimiento"/>
    <hyperlink ref="D16" location="'Cotizantes por renta'!A1" display="Cotizantes por renta imponible, condición previsional e isapre"/>
    <hyperlink ref="D17" location="'Cartera por region'!A1" display="Cotizantes por región e isapre"/>
    <hyperlink ref="D18" location="'Cartera por region'!A44" display="Cargas por región e isapre"/>
    <hyperlink ref="D19" location="'Cartera por region'!A85" display="Beneficiarios por región e isapre"/>
    <hyperlink ref="D20" location="'Participacion de cartera'!A1" display="Participación cotizantes y beneficiarios por isapre "/>
    <hyperlink ref="D21" location="'Participacion de cartera (2)'!A1" display="Participación cotizantes y beneficiarios por isapre con propietarios en común"/>
    <hyperlink ref="D22" location="'Beneficiarios por tipo'!A1" display="Beneficiarios por condición previsional del cotizante e isapre "/>
    <hyperlink ref="D23" location="'Cartera masculina por edad'!A1" display="Cotizantes sexo masculino por edad e isapre"/>
    <hyperlink ref="D24" location="'Cartera masculina por edad'!A44" display="Cargas sexo masculino por edad e isapre"/>
    <hyperlink ref="D25" location="'Cartera masculina por edad'!A84" display="Beneficiarios sexo masculino por edad e isapre"/>
    <hyperlink ref="D26" location="'Cartera femenina por edad'!A1" display="Cotizantes sexo femenino por edad e isapre"/>
    <hyperlink ref="D27" location="'Cartera femenina por edad'!A44" display="Cargas sexo femenino por edad e isapre"/>
    <hyperlink ref="D28" location="'Cartera femenina por edad'!A84" display="Beneficiarios sexo femenino por edad e isapre"/>
    <hyperlink ref="D29" location="'Cartera total por edad'!A1" display="Cotizantes por edad e isapre"/>
    <hyperlink ref="D30" location="'Cartera total por edad'!A44" display="Cargas por edad e isapre"/>
    <hyperlink ref="D31" location="'Cartera total por edad'!A84" display="Beneficiarios por edad e isapre"/>
    <hyperlink ref="D32" location="'Suscrip y desahucio del sistema'!A1" display="Suscripciones y desahucios de contratos por trimestres"/>
    <hyperlink ref="D33" location="'Suscrip y desahucio del sistema'!A17" display="Suscripciones y desahucios de contratos por mes"/>
    <hyperlink ref="D34" location="'Suscrip y desahucio por isapre'!A1" display="Suscripciones y desahucios de contratos por isapre"/>
  </hyperlink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paperSize="128" scale="5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94"/>
  <sheetViews>
    <sheetView showGridLines="0" zoomScale="80" zoomScaleNormal="80" zoomScalePageLayoutView="0" workbookViewId="0" topLeftCell="A1">
      <selection activeCell="B3" sqref="B3:T3"/>
    </sheetView>
  </sheetViews>
  <sheetFormatPr defaultColWidth="0" defaultRowHeight="15" zeroHeight="1"/>
  <cols>
    <col min="1" max="1" width="4.59765625" style="8" bestFit="1" customWidth="1"/>
    <col min="2" max="2" width="19.5" style="8" customWidth="1"/>
    <col min="3" max="3" width="8.09765625" style="8" bestFit="1" customWidth="1"/>
    <col min="4" max="4" width="8.09765625" style="8" customWidth="1"/>
    <col min="5" max="5" width="7.09765625" style="8" bestFit="1" customWidth="1"/>
    <col min="6" max="9" width="8.09765625" style="8" bestFit="1" customWidth="1"/>
    <col min="10" max="14" width="7.09765625" style="8" bestFit="1" customWidth="1"/>
    <col min="15" max="15" width="6.59765625" style="8" bestFit="1" customWidth="1"/>
    <col min="16" max="18" width="6.09765625" style="8" bestFit="1" customWidth="1"/>
    <col min="19" max="19" width="8.3984375" style="8" hidden="1" customWidth="1"/>
    <col min="20" max="20" width="8.59765625" style="8" bestFit="1" customWidth="1"/>
    <col min="21" max="21" width="7.69921875" style="8" hidden="1" customWidth="1"/>
    <col min="22" max="22" width="10" style="8" hidden="1" customWidth="1"/>
    <col min="23" max="23" width="10.69921875" style="8" hidden="1" customWidth="1"/>
    <col min="24" max="16384" width="0" style="8" hidden="1" customWidth="1"/>
  </cols>
  <sheetData>
    <row r="1" spans="1:20" ht="14.25">
      <c r="A1" s="175" t="s">
        <v>224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</row>
    <row r="2" spans="2:256" ht="10.5" customHeight="1">
      <c r="B2" s="176" t="s">
        <v>70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27"/>
      <c r="V2" s="27"/>
      <c r="W2" s="10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2:256" ht="14.25" thickBot="1">
      <c r="B3" s="176" t="s">
        <v>264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27"/>
      <c r="V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pans="1:256" ht="11.25" thickBot="1">
      <c r="A4" s="14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11" t="s">
        <v>71</v>
      </c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ht="10.5">
      <c r="A5" s="114" t="s">
        <v>1</v>
      </c>
      <c r="B5" s="114" t="s">
        <v>1</v>
      </c>
      <c r="C5" s="186" t="s">
        <v>53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64"/>
      <c r="T5" s="164"/>
      <c r="U5" s="27"/>
      <c r="V5" s="27"/>
      <c r="W5" s="13" t="s">
        <v>72</v>
      </c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ht="10.5">
      <c r="A6" s="122" t="s">
        <v>37</v>
      </c>
      <c r="B6" s="122" t="s">
        <v>38</v>
      </c>
      <c r="C6" s="133" t="s">
        <v>240</v>
      </c>
      <c r="D6" s="133" t="s">
        <v>241</v>
      </c>
      <c r="E6" s="133" t="s">
        <v>54</v>
      </c>
      <c r="F6" s="133" t="s">
        <v>55</v>
      </c>
      <c r="G6" s="133" t="s">
        <v>56</v>
      </c>
      <c r="H6" s="133" t="s">
        <v>57</v>
      </c>
      <c r="I6" s="133" t="s">
        <v>58</v>
      </c>
      <c r="J6" s="133" t="s">
        <v>59</v>
      </c>
      <c r="K6" s="133" t="s">
        <v>60</v>
      </c>
      <c r="L6" s="133" t="s">
        <v>61</v>
      </c>
      <c r="M6" s="133" t="s">
        <v>62</v>
      </c>
      <c r="N6" s="133" t="s">
        <v>63</v>
      </c>
      <c r="O6" s="133" t="s">
        <v>64</v>
      </c>
      <c r="P6" s="133" t="s">
        <v>65</v>
      </c>
      <c r="Q6" s="133" t="s">
        <v>66</v>
      </c>
      <c r="R6" s="134" t="s">
        <v>67</v>
      </c>
      <c r="S6" s="134" t="s">
        <v>216</v>
      </c>
      <c r="T6" s="165" t="s">
        <v>4</v>
      </c>
      <c r="U6" s="27"/>
      <c r="V6" s="27"/>
      <c r="W6" s="15" t="s">
        <v>73</v>
      </c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ht="10.5">
      <c r="A7" s="10">
        <v>67</v>
      </c>
      <c r="B7" s="17" t="str">
        <f>+'Cartera masculina por edad'!B7</f>
        <v>Colmena Golden Cross</v>
      </c>
      <c r="C7" s="26">
        <v>21</v>
      </c>
      <c r="D7" s="26">
        <v>95</v>
      </c>
      <c r="E7" s="26">
        <v>3141</v>
      </c>
      <c r="F7" s="26">
        <v>17412</v>
      </c>
      <c r="G7" s="26">
        <v>21364</v>
      </c>
      <c r="H7" s="26">
        <v>17774</v>
      </c>
      <c r="I7" s="26">
        <v>12981</v>
      </c>
      <c r="J7" s="26">
        <v>10075</v>
      </c>
      <c r="K7" s="26">
        <v>9165</v>
      </c>
      <c r="L7" s="26">
        <v>7924</v>
      </c>
      <c r="M7" s="26">
        <v>5290</v>
      </c>
      <c r="N7" s="26">
        <v>3204</v>
      </c>
      <c r="O7" s="26">
        <v>2090</v>
      </c>
      <c r="P7" s="26">
        <v>1127</v>
      </c>
      <c r="Q7" s="26">
        <v>696</v>
      </c>
      <c r="R7" s="26">
        <v>552</v>
      </c>
      <c r="S7" s="26"/>
      <c r="T7" s="28">
        <f aca="true" t="shared" si="0" ref="T7:T13">SUM(C7:S7)</f>
        <v>112911</v>
      </c>
      <c r="U7" s="27"/>
      <c r="V7" s="19"/>
      <c r="W7" s="20">
        <f>+T7/'Cartera total por edad'!T7</f>
        <v>0.44094663464354755</v>
      </c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1:256" ht="10.5">
      <c r="A8" s="10">
        <v>78</v>
      </c>
      <c r="B8" s="17" t="str">
        <f>+'Cartera masculina por edad'!B8</f>
        <v>Isapre Cruz Blanca S.A.</v>
      </c>
      <c r="C8" s="26">
        <v>15</v>
      </c>
      <c r="D8" s="26">
        <v>309</v>
      </c>
      <c r="E8" s="26">
        <v>5349</v>
      </c>
      <c r="F8" s="26">
        <v>20640</v>
      </c>
      <c r="G8" s="26">
        <v>20390</v>
      </c>
      <c r="H8" s="26">
        <v>17195</v>
      </c>
      <c r="I8" s="26">
        <v>15323</v>
      </c>
      <c r="J8" s="26">
        <v>13497</v>
      </c>
      <c r="K8" s="26">
        <v>11721</v>
      </c>
      <c r="L8" s="26">
        <v>9513</v>
      </c>
      <c r="M8" s="26">
        <v>5513</v>
      </c>
      <c r="N8" s="26">
        <v>3347</v>
      </c>
      <c r="O8" s="26">
        <v>1911</v>
      </c>
      <c r="P8" s="26">
        <v>1257</v>
      </c>
      <c r="Q8" s="26">
        <v>654</v>
      </c>
      <c r="R8" s="26">
        <v>402</v>
      </c>
      <c r="S8" s="26"/>
      <c r="T8" s="28">
        <f t="shared" si="0"/>
        <v>127036</v>
      </c>
      <c r="U8" s="27"/>
      <c r="V8" s="19"/>
      <c r="W8" s="20">
        <f>+T8/'Cartera total por edad'!T8</f>
        <v>0.38511278788117637</v>
      </c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ht="10.5">
      <c r="A9" s="10">
        <v>80</v>
      </c>
      <c r="B9" s="17" t="str">
        <f>+'Cartera masculina por edad'!B9</f>
        <v>Vida Tres</v>
      </c>
      <c r="C9" s="26">
        <v>25</v>
      </c>
      <c r="D9" s="26">
        <v>48</v>
      </c>
      <c r="E9" s="26">
        <v>418</v>
      </c>
      <c r="F9" s="26">
        <v>2267</v>
      </c>
      <c r="G9" s="26">
        <v>3249</v>
      </c>
      <c r="H9" s="26">
        <v>3659</v>
      </c>
      <c r="I9" s="26">
        <v>3851</v>
      </c>
      <c r="J9" s="26">
        <v>3310</v>
      </c>
      <c r="K9" s="26">
        <v>2770</v>
      </c>
      <c r="L9" s="26">
        <v>2497</v>
      </c>
      <c r="M9" s="26">
        <v>2037</v>
      </c>
      <c r="N9" s="26">
        <v>1588</v>
      </c>
      <c r="O9" s="26">
        <v>853</v>
      </c>
      <c r="P9" s="26">
        <v>571</v>
      </c>
      <c r="Q9" s="26">
        <v>416</v>
      </c>
      <c r="R9" s="26">
        <v>218</v>
      </c>
      <c r="S9" s="26"/>
      <c r="T9" s="28">
        <f t="shared" si="0"/>
        <v>27777</v>
      </c>
      <c r="U9" s="27"/>
      <c r="V9" s="19"/>
      <c r="W9" s="20">
        <f>+T9/'Cartera total por edad'!T9</f>
        <v>0.37890816827631363</v>
      </c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256" ht="10.5">
      <c r="A10" s="10">
        <v>81</v>
      </c>
      <c r="B10" s="17" t="str">
        <f>+'Cartera masculina por edad'!B10</f>
        <v>Ferrosalud</v>
      </c>
      <c r="C10" s="26">
        <v>1</v>
      </c>
      <c r="D10" s="26">
        <v>15</v>
      </c>
      <c r="E10" s="26">
        <v>90</v>
      </c>
      <c r="F10" s="26">
        <v>145</v>
      </c>
      <c r="G10" s="26">
        <v>180</v>
      </c>
      <c r="H10" s="26">
        <v>201</v>
      </c>
      <c r="I10" s="26">
        <v>226</v>
      </c>
      <c r="J10" s="26">
        <v>210</v>
      </c>
      <c r="K10" s="26">
        <v>188</v>
      </c>
      <c r="L10" s="26">
        <v>157</v>
      </c>
      <c r="M10" s="26">
        <v>73</v>
      </c>
      <c r="N10" s="26">
        <v>30</v>
      </c>
      <c r="O10" s="26">
        <v>15</v>
      </c>
      <c r="P10" s="26">
        <v>5</v>
      </c>
      <c r="Q10" s="26">
        <v>7</v>
      </c>
      <c r="R10" s="26">
        <v>3</v>
      </c>
      <c r="S10" s="26"/>
      <c r="T10" s="28">
        <f>SUM(C10:S10)</f>
        <v>1546</v>
      </c>
      <c r="U10" s="27"/>
      <c r="V10" s="19"/>
      <c r="W10" s="20">
        <f>+T10/'Cartera total por edad'!T10</f>
        <v>0.11638936987126403</v>
      </c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ht="10.5">
      <c r="A11" s="10">
        <v>88</v>
      </c>
      <c r="B11" s="17" t="str">
        <f>+'Cartera masculina por edad'!B11</f>
        <v>Mas Vida</v>
      </c>
      <c r="C11" s="26">
        <v>106</v>
      </c>
      <c r="D11" s="26">
        <v>128</v>
      </c>
      <c r="E11" s="26">
        <v>2077</v>
      </c>
      <c r="F11" s="26">
        <v>12942</v>
      </c>
      <c r="G11" s="26">
        <v>19609</v>
      </c>
      <c r="H11" s="26">
        <v>18635</v>
      </c>
      <c r="I11" s="26">
        <v>13715</v>
      </c>
      <c r="J11" s="26">
        <v>9980</v>
      </c>
      <c r="K11" s="26">
        <v>7814</v>
      </c>
      <c r="L11" s="26">
        <v>5477</v>
      </c>
      <c r="M11" s="26">
        <v>2303</v>
      </c>
      <c r="N11" s="26">
        <v>876</v>
      </c>
      <c r="O11" s="26">
        <v>427</v>
      </c>
      <c r="P11" s="26">
        <v>253</v>
      </c>
      <c r="Q11" s="26">
        <v>174</v>
      </c>
      <c r="R11" s="26">
        <v>121</v>
      </c>
      <c r="S11" s="26"/>
      <c r="T11" s="28">
        <f t="shared" si="0"/>
        <v>94637</v>
      </c>
      <c r="U11" s="27"/>
      <c r="V11" s="19"/>
      <c r="W11" s="20">
        <f>+T11/'Cartera total por edad'!T11</f>
        <v>0.4182906292680124</v>
      </c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ht="10.5">
      <c r="A12" s="10">
        <v>99</v>
      </c>
      <c r="B12" s="17" t="str">
        <f>+'Cartera masculina por edad'!B12</f>
        <v>Isapre Banmédica</v>
      </c>
      <c r="C12" s="26">
        <v>102</v>
      </c>
      <c r="D12" s="26">
        <v>246</v>
      </c>
      <c r="E12" s="26">
        <v>2793</v>
      </c>
      <c r="F12" s="26">
        <v>12653</v>
      </c>
      <c r="G12" s="26">
        <v>14952</v>
      </c>
      <c r="H12" s="26">
        <v>13004</v>
      </c>
      <c r="I12" s="26">
        <v>12649</v>
      </c>
      <c r="J12" s="26">
        <v>12099</v>
      </c>
      <c r="K12" s="26">
        <v>10676</v>
      </c>
      <c r="L12" s="26">
        <v>9066</v>
      </c>
      <c r="M12" s="26">
        <v>6875</v>
      </c>
      <c r="N12" s="26">
        <v>4431</v>
      </c>
      <c r="O12" s="26">
        <v>2632</v>
      </c>
      <c r="P12" s="26">
        <v>1584</v>
      </c>
      <c r="Q12" s="26">
        <v>1164</v>
      </c>
      <c r="R12" s="26">
        <v>867</v>
      </c>
      <c r="S12" s="26"/>
      <c r="T12" s="28">
        <f t="shared" si="0"/>
        <v>105793</v>
      </c>
      <c r="U12" s="27"/>
      <c r="V12" s="19"/>
      <c r="W12" s="20">
        <f>+T12/'Cartera total por edad'!T12</f>
        <v>0.318593158527147</v>
      </c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ht="10.5">
      <c r="A13" s="10">
        <v>107</v>
      </c>
      <c r="B13" s="17" t="str">
        <f>+'Cartera masculina por edad'!B13</f>
        <v>Consalud S.A.</v>
      </c>
      <c r="C13" s="26">
        <v>20</v>
      </c>
      <c r="D13" s="26">
        <v>414</v>
      </c>
      <c r="E13" s="26">
        <v>4649</v>
      </c>
      <c r="F13" s="26">
        <v>12630</v>
      </c>
      <c r="G13" s="26">
        <v>14430</v>
      </c>
      <c r="H13" s="26">
        <v>12366</v>
      </c>
      <c r="I13" s="26">
        <v>10393</v>
      </c>
      <c r="J13" s="26">
        <v>9260</v>
      </c>
      <c r="K13" s="26">
        <v>8061</v>
      </c>
      <c r="L13" s="26">
        <v>6988</v>
      </c>
      <c r="M13" s="26">
        <v>4391</v>
      </c>
      <c r="N13" s="26">
        <v>2269</v>
      </c>
      <c r="O13" s="26">
        <v>1658</v>
      </c>
      <c r="P13" s="26">
        <v>1258</v>
      </c>
      <c r="Q13" s="26">
        <v>842</v>
      </c>
      <c r="R13" s="26">
        <v>521</v>
      </c>
      <c r="S13" s="26"/>
      <c r="T13" s="28">
        <f t="shared" si="0"/>
        <v>90150</v>
      </c>
      <c r="U13" s="27"/>
      <c r="V13" s="19"/>
      <c r="W13" s="20">
        <f>+T13/'Cartera total por edad'!T13</f>
        <v>0.2547596103576808</v>
      </c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ht="10.5">
      <c r="A14" s="10"/>
      <c r="B14" s="10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7"/>
      <c r="V14" s="27"/>
      <c r="W14" s="56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ht="10.5">
      <c r="A15" s="105"/>
      <c r="B15" s="106" t="s">
        <v>43</v>
      </c>
      <c r="C15" s="126">
        <f aca="true" t="shared" si="1" ref="C15:T15">SUM(C7:C14)</f>
        <v>290</v>
      </c>
      <c r="D15" s="126">
        <f t="shared" si="1"/>
        <v>1255</v>
      </c>
      <c r="E15" s="126">
        <f t="shared" si="1"/>
        <v>18517</v>
      </c>
      <c r="F15" s="126">
        <f t="shared" si="1"/>
        <v>78689</v>
      </c>
      <c r="G15" s="126">
        <f t="shared" si="1"/>
        <v>94174</v>
      </c>
      <c r="H15" s="126">
        <f t="shared" si="1"/>
        <v>82834</v>
      </c>
      <c r="I15" s="126">
        <f t="shared" si="1"/>
        <v>69138</v>
      </c>
      <c r="J15" s="126">
        <f t="shared" si="1"/>
        <v>58431</v>
      </c>
      <c r="K15" s="126">
        <f t="shared" si="1"/>
        <v>50395</v>
      </c>
      <c r="L15" s="126">
        <f t="shared" si="1"/>
        <v>41622</v>
      </c>
      <c r="M15" s="126">
        <f t="shared" si="1"/>
        <v>26482</v>
      </c>
      <c r="N15" s="126">
        <f t="shared" si="1"/>
        <v>15745</v>
      </c>
      <c r="O15" s="126">
        <f t="shared" si="1"/>
        <v>9586</v>
      </c>
      <c r="P15" s="126">
        <f t="shared" si="1"/>
        <v>6055</v>
      </c>
      <c r="Q15" s="126">
        <f t="shared" si="1"/>
        <v>3953</v>
      </c>
      <c r="R15" s="126">
        <f t="shared" si="1"/>
        <v>2684</v>
      </c>
      <c r="S15" s="126">
        <f t="shared" si="1"/>
        <v>0</v>
      </c>
      <c r="T15" s="126">
        <f t="shared" si="1"/>
        <v>559850</v>
      </c>
      <c r="U15" s="27">
        <v>0</v>
      </c>
      <c r="V15" s="28"/>
      <c r="W15" s="20">
        <f>+T15/'Cartera total por edad'!T15</f>
        <v>0.35328542509099536</v>
      </c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ht="10.5">
      <c r="A16" s="10"/>
      <c r="B16" s="10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7"/>
      <c r="V16" s="27"/>
      <c r="W16" s="56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ht="10.5">
      <c r="A17" s="10">
        <v>62</v>
      </c>
      <c r="B17" s="17" t="str">
        <f>+'Cartera masculina por edad'!B17</f>
        <v>San Lorenzo</v>
      </c>
      <c r="C17" s="26"/>
      <c r="D17" s="26"/>
      <c r="E17" s="26">
        <v>1</v>
      </c>
      <c r="F17" s="26">
        <v>3</v>
      </c>
      <c r="G17" s="26">
        <v>5</v>
      </c>
      <c r="H17" s="26">
        <v>18</v>
      </c>
      <c r="I17" s="26">
        <v>15</v>
      </c>
      <c r="J17" s="26">
        <v>15</v>
      </c>
      <c r="K17" s="26">
        <v>16</v>
      </c>
      <c r="L17" s="26">
        <v>18</v>
      </c>
      <c r="M17" s="26">
        <v>8</v>
      </c>
      <c r="N17" s="26">
        <v>9</v>
      </c>
      <c r="O17" s="26">
        <v>8</v>
      </c>
      <c r="P17" s="26">
        <v>3</v>
      </c>
      <c r="Q17" s="26"/>
      <c r="R17" s="26"/>
      <c r="S17" s="26"/>
      <c r="T17" s="28">
        <f aca="true" t="shared" si="2" ref="T17:T22">SUM(C17:S17)</f>
        <v>119</v>
      </c>
      <c r="U17" s="27"/>
      <c r="V17" s="19"/>
      <c r="W17" s="20">
        <f>+T17/'Cartera total por edad'!T17</f>
        <v>0.09674796747967479</v>
      </c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ht="10.5">
      <c r="A18" s="10">
        <v>63</v>
      </c>
      <c r="B18" s="17" t="str">
        <f>+'Cartera masculina por edad'!B18</f>
        <v>Fusat Ltda.</v>
      </c>
      <c r="C18" s="26">
        <v>70</v>
      </c>
      <c r="D18" s="26">
        <v>27</v>
      </c>
      <c r="E18" s="26">
        <v>21</v>
      </c>
      <c r="F18" s="26">
        <v>82</v>
      </c>
      <c r="G18" s="26">
        <v>192</v>
      </c>
      <c r="H18" s="26">
        <v>245</v>
      </c>
      <c r="I18" s="26">
        <v>269</v>
      </c>
      <c r="J18" s="26">
        <v>269</v>
      </c>
      <c r="K18" s="26">
        <v>255</v>
      </c>
      <c r="L18" s="26">
        <v>351</v>
      </c>
      <c r="M18" s="26">
        <v>354</v>
      </c>
      <c r="N18" s="26">
        <v>292</v>
      </c>
      <c r="O18" s="26">
        <v>196</v>
      </c>
      <c r="P18" s="26">
        <v>83</v>
      </c>
      <c r="Q18" s="26">
        <v>49</v>
      </c>
      <c r="R18" s="26">
        <v>43</v>
      </c>
      <c r="S18" s="26"/>
      <c r="T18" s="28">
        <f t="shared" si="2"/>
        <v>2798</v>
      </c>
      <c r="U18" s="27"/>
      <c r="V18" s="19"/>
      <c r="W18" s="20">
        <f>+T18/'Cartera total por edad'!T18</f>
        <v>0.21979575805184604</v>
      </c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ht="10.5">
      <c r="A19" s="10">
        <v>65</v>
      </c>
      <c r="B19" s="17" t="str">
        <f>+'Cartera masculina por edad'!B19</f>
        <v>Chuquicamata</v>
      </c>
      <c r="C19" s="26">
        <v>118</v>
      </c>
      <c r="D19" s="26">
        <v>23</v>
      </c>
      <c r="E19" s="26">
        <v>42</v>
      </c>
      <c r="F19" s="26">
        <v>181</v>
      </c>
      <c r="G19" s="26">
        <v>202</v>
      </c>
      <c r="H19" s="26">
        <v>208</v>
      </c>
      <c r="I19" s="26">
        <v>212</v>
      </c>
      <c r="J19" s="26">
        <v>222</v>
      </c>
      <c r="K19" s="26">
        <v>235</v>
      </c>
      <c r="L19" s="26">
        <v>218</v>
      </c>
      <c r="M19" s="26">
        <v>221</v>
      </c>
      <c r="N19" s="26">
        <v>151</v>
      </c>
      <c r="O19" s="26">
        <v>45</v>
      </c>
      <c r="P19" s="26">
        <v>16</v>
      </c>
      <c r="Q19" s="26">
        <v>16</v>
      </c>
      <c r="R19" s="26">
        <v>31</v>
      </c>
      <c r="S19" s="26"/>
      <c r="T19" s="28">
        <f t="shared" si="2"/>
        <v>2141</v>
      </c>
      <c r="U19" s="27"/>
      <c r="V19" s="19"/>
      <c r="W19" s="20">
        <f>+T19/'Cartera total por edad'!T19</f>
        <v>0.17666474131529003</v>
      </c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 ht="10.5">
      <c r="A20" s="10">
        <v>68</v>
      </c>
      <c r="B20" s="17" t="str">
        <f>+'Cartera masculina por edad'!B20</f>
        <v>Río Blanco</v>
      </c>
      <c r="C20" s="26">
        <v>1</v>
      </c>
      <c r="D20" s="26"/>
      <c r="E20" s="26"/>
      <c r="F20" s="26">
        <v>21</v>
      </c>
      <c r="G20" s="26">
        <v>18</v>
      </c>
      <c r="H20" s="26">
        <v>41</v>
      </c>
      <c r="I20" s="26">
        <v>26</v>
      </c>
      <c r="J20" s="26">
        <v>29</v>
      </c>
      <c r="K20" s="26">
        <v>25</v>
      </c>
      <c r="L20" s="26">
        <v>26</v>
      </c>
      <c r="M20" s="26">
        <v>32</v>
      </c>
      <c r="N20" s="26">
        <v>11</v>
      </c>
      <c r="O20" s="26">
        <v>8</v>
      </c>
      <c r="P20" s="26">
        <v>2</v>
      </c>
      <c r="Q20" s="26">
        <v>1</v>
      </c>
      <c r="R20" s="26">
        <v>2</v>
      </c>
      <c r="S20" s="26"/>
      <c r="T20" s="28">
        <f t="shared" si="2"/>
        <v>243</v>
      </c>
      <c r="U20" s="27"/>
      <c r="V20" s="19"/>
      <c r="W20" s="20">
        <f>+T20/'Cartera total por edad'!T20</f>
        <v>0.11699566682715455</v>
      </c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1:256" ht="10.5">
      <c r="A21" s="10">
        <v>76</v>
      </c>
      <c r="B21" s="17" t="str">
        <f>+'Cartera masculina por edad'!B21</f>
        <v>Isapre Fundación</v>
      </c>
      <c r="C21" s="26">
        <v>8</v>
      </c>
      <c r="D21" s="26">
        <v>5</v>
      </c>
      <c r="E21" s="26">
        <v>102</v>
      </c>
      <c r="F21" s="26">
        <v>596</v>
      </c>
      <c r="G21" s="26">
        <v>944</v>
      </c>
      <c r="H21" s="26">
        <v>680</v>
      </c>
      <c r="I21" s="26">
        <v>658</v>
      </c>
      <c r="J21" s="26">
        <v>487</v>
      </c>
      <c r="K21" s="26">
        <v>390</v>
      </c>
      <c r="L21" s="26">
        <v>406</v>
      </c>
      <c r="M21" s="26">
        <v>678</v>
      </c>
      <c r="N21" s="26">
        <v>660</v>
      </c>
      <c r="O21" s="26">
        <v>413</v>
      </c>
      <c r="P21" s="26">
        <v>414</v>
      </c>
      <c r="Q21" s="26">
        <v>430</v>
      </c>
      <c r="R21" s="26">
        <v>662</v>
      </c>
      <c r="S21" s="26"/>
      <c r="T21" s="28">
        <f t="shared" si="2"/>
        <v>7533</v>
      </c>
      <c r="U21" s="27"/>
      <c r="V21" s="19"/>
      <c r="W21" s="20">
        <f>+T21/'Cartera total por edad'!T21</f>
        <v>0.49828019579309435</v>
      </c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</row>
    <row r="22" spans="1:256" ht="10.5">
      <c r="A22" s="10">
        <v>94</v>
      </c>
      <c r="B22" s="17" t="str">
        <f>+'Cartera masculina por edad'!B22</f>
        <v>Cruz del Norte</v>
      </c>
      <c r="C22" s="26"/>
      <c r="D22" s="26"/>
      <c r="E22" s="26">
        <v>10</v>
      </c>
      <c r="F22" s="26">
        <v>9</v>
      </c>
      <c r="G22" s="26">
        <v>18</v>
      </c>
      <c r="H22" s="26">
        <v>18</v>
      </c>
      <c r="I22" s="26">
        <v>11</v>
      </c>
      <c r="J22" s="26">
        <v>14</v>
      </c>
      <c r="K22" s="26">
        <v>10</v>
      </c>
      <c r="L22" s="26">
        <v>8</v>
      </c>
      <c r="M22" s="26">
        <v>4</v>
      </c>
      <c r="N22" s="26">
        <v>5</v>
      </c>
      <c r="O22" s="26"/>
      <c r="P22" s="26">
        <v>3</v>
      </c>
      <c r="Q22" s="26"/>
      <c r="R22" s="26"/>
      <c r="S22" s="26"/>
      <c r="T22" s="28">
        <f t="shared" si="2"/>
        <v>110</v>
      </c>
      <c r="U22" s="27"/>
      <c r="V22" s="19"/>
      <c r="W22" s="20">
        <f>+T22/'Cartera total por edad'!T22</f>
        <v>0.08972267536704731</v>
      </c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</row>
    <row r="23" spans="1:256" ht="10.5">
      <c r="A23" s="10"/>
      <c r="B23" s="10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7"/>
      <c r="V23" s="27"/>
      <c r="W23" s="56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pans="1:256" ht="10.5">
      <c r="A24" s="106"/>
      <c r="B24" s="106" t="s">
        <v>49</v>
      </c>
      <c r="C24" s="126">
        <f aca="true" t="shared" si="3" ref="C24:T24">SUM(C17:C22)</f>
        <v>197</v>
      </c>
      <c r="D24" s="126">
        <f>SUM(D17:D22)</f>
        <v>55</v>
      </c>
      <c r="E24" s="126">
        <f t="shared" si="3"/>
        <v>176</v>
      </c>
      <c r="F24" s="126">
        <f t="shared" si="3"/>
        <v>892</v>
      </c>
      <c r="G24" s="126">
        <f t="shared" si="3"/>
        <v>1379</v>
      </c>
      <c r="H24" s="126">
        <f t="shared" si="3"/>
        <v>1210</v>
      </c>
      <c r="I24" s="126">
        <f t="shared" si="3"/>
        <v>1191</v>
      </c>
      <c r="J24" s="126">
        <f t="shared" si="3"/>
        <v>1036</v>
      </c>
      <c r="K24" s="126">
        <f t="shared" si="3"/>
        <v>931</v>
      </c>
      <c r="L24" s="126">
        <f t="shared" si="3"/>
        <v>1027</v>
      </c>
      <c r="M24" s="126">
        <f t="shared" si="3"/>
        <v>1297</v>
      </c>
      <c r="N24" s="126">
        <f t="shared" si="3"/>
        <v>1128</v>
      </c>
      <c r="O24" s="126">
        <f t="shared" si="3"/>
        <v>670</v>
      </c>
      <c r="P24" s="126">
        <f t="shared" si="3"/>
        <v>521</v>
      </c>
      <c r="Q24" s="126">
        <f t="shared" si="3"/>
        <v>496</v>
      </c>
      <c r="R24" s="126">
        <f t="shared" si="3"/>
        <v>738</v>
      </c>
      <c r="S24" s="126">
        <f t="shared" si="3"/>
        <v>0</v>
      </c>
      <c r="T24" s="126">
        <f t="shared" si="3"/>
        <v>12944</v>
      </c>
      <c r="U24" s="27">
        <v>0</v>
      </c>
      <c r="V24" s="28"/>
      <c r="W24" s="20">
        <f>+T24/'Cartera total por edad'!T24</f>
        <v>0.290876404494382</v>
      </c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</row>
    <row r="25" spans="1:256" ht="10.5">
      <c r="A25" s="10"/>
      <c r="B25" s="10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7"/>
      <c r="V25" s="28"/>
      <c r="W25" s="56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</row>
    <row r="26" spans="1:256" ht="10.5">
      <c r="A26" s="128"/>
      <c r="B26" s="128" t="s">
        <v>50</v>
      </c>
      <c r="C26" s="126">
        <f aca="true" t="shared" si="4" ref="C26:T26">C15+C24</f>
        <v>487</v>
      </c>
      <c r="D26" s="126">
        <f>D15+D24</f>
        <v>1310</v>
      </c>
      <c r="E26" s="126">
        <f t="shared" si="4"/>
        <v>18693</v>
      </c>
      <c r="F26" s="126">
        <f t="shared" si="4"/>
        <v>79581</v>
      </c>
      <c r="G26" s="126">
        <f t="shared" si="4"/>
        <v>95553</v>
      </c>
      <c r="H26" s="126">
        <f t="shared" si="4"/>
        <v>84044</v>
      </c>
      <c r="I26" s="126">
        <f t="shared" si="4"/>
        <v>70329</v>
      </c>
      <c r="J26" s="126">
        <f t="shared" si="4"/>
        <v>59467</v>
      </c>
      <c r="K26" s="126">
        <f t="shared" si="4"/>
        <v>51326</v>
      </c>
      <c r="L26" s="126">
        <f t="shared" si="4"/>
        <v>42649</v>
      </c>
      <c r="M26" s="126">
        <f t="shared" si="4"/>
        <v>27779</v>
      </c>
      <c r="N26" s="126">
        <f t="shared" si="4"/>
        <v>16873</v>
      </c>
      <c r="O26" s="126">
        <f t="shared" si="4"/>
        <v>10256</v>
      </c>
      <c r="P26" s="126">
        <f t="shared" si="4"/>
        <v>6576</v>
      </c>
      <c r="Q26" s="126">
        <f t="shared" si="4"/>
        <v>4449</v>
      </c>
      <c r="R26" s="126">
        <f t="shared" si="4"/>
        <v>3422</v>
      </c>
      <c r="S26" s="126">
        <f t="shared" si="4"/>
        <v>0</v>
      </c>
      <c r="T26" s="126">
        <f t="shared" si="4"/>
        <v>572794</v>
      </c>
      <c r="U26" s="27">
        <v>0</v>
      </c>
      <c r="V26" s="28"/>
      <c r="W26" s="20">
        <f>+T26/'Cartera total por edad'!T26</f>
        <v>0.3515807797220224</v>
      </c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pans="1:256" ht="10.5">
      <c r="A27" s="10"/>
      <c r="B27" s="10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</row>
    <row r="28" spans="1:256" ht="11.25" thickBot="1">
      <c r="A28" s="135"/>
      <c r="B28" s="135" t="s">
        <v>51</v>
      </c>
      <c r="C28" s="137">
        <f aca="true" t="shared" si="5" ref="C28:S28">(C26/$T26)</f>
        <v>0.0008502184031257311</v>
      </c>
      <c r="D28" s="137">
        <f>(D26/$T26)</f>
        <v>0.0022870351295579214</v>
      </c>
      <c r="E28" s="137">
        <f t="shared" si="5"/>
        <v>0.032634769218951316</v>
      </c>
      <c r="F28" s="137">
        <f t="shared" si="5"/>
        <v>0.13893476537812896</v>
      </c>
      <c r="G28" s="137">
        <f t="shared" si="5"/>
        <v>0.16681913567530385</v>
      </c>
      <c r="H28" s="137">
        <f t="shared" si="5"/>
        <v>0.14672639727371445</v>
      </c>
      <c r="I28" s="137">
        <f t="shared" si="5"/>
        <v>0.12278236154708325</v>
      </c>
      <c r="J28" s="137">
        <f t="shared" si="5"/>
        <v>0.10381917408352741</v>
      </c>
      <c r="K28" s="137">
        <f t="shared" si="5"/>
        <v>0.08960638554174799</v>
      </c>
      <c r="L28" s="137">
        <f t="shared" si="5"/>
        <v>0.07445783300802732</v>
      </c>
      <c r="M28" s="137">
        <f t="shared" si="5"/>
        <v>0.048497365545030154</v>
      </c>
      <c r="N28" s="137">
        <f t="shared" si="5"/>
        <v>0.029457361634374662</v>
      </c>
      <c r="O28" s="137">
        <f t="shared" si="5"/>
        <v>0.0179052154875924</v>
      </c>
      <c r="P28" s="137">
        <f t="shared" si="5"/>
        <v>0.01148056718471213</v>
      </c>
      <c r="Q28" s="137">
        <f t="shared" si="5"/>
        <v>0.007767190298781063</v>
      </c>
      <c r="R28" s="137">
        <f t="shared" si="5"/>
        <v>0.005974224590341379</v>
      </c>
      <c r="S28" s="137">
        <f t="shared" si="5"/>
        <v>0</v>
      </c>
      <c r="T28" s="137">
        <f>SUM(C28:R28)</f>
        <v>0.9999999999999999</v>
      </c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</row>
    <row r="29" spans="2:256" ht="10.5">
      <c r="B29" s="17" t="str">
        <f>+'Cartera masculina por edad'!B29</f>
        <v>Fuente: Superintendencia de Salud, Archivo Maestro de Beneficiarios.</v>
      </c>
      <c r="C29" s="19"/>
      <c r="D29" s="19"/>
      <c r="E29" s="19"/>
      <c r="F29" s="20"/>
      <c r="G29" s="19"/>
      <c r="H29" s="19"/>
      <c r="I29" s="19"/>
      <c r="J29" s="19"/>
      <c r="K29" s="19"/>
      <c r="L29" s="57"/>
      <c r="M29" s="54" t="s">
        <v>1</v>
      </c>
      <c r="N29" s="54" t="s">
        <v>1</v>
      </c>
      <c r="O29" s="54" t="s">
        <v>1</v>
      </c>
      <c r="P29" s="19"/>
      <c r="Q29" s="19"/>
      <c r="R29" s="54" t="s">
        <v>1</v>
      </c>
      <c r="S29" s="54"/>
      <c r="T29" s="54" t="s">
        <v>1</v>
      </c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</row>
    <row r="30" spans="2:256" ht="10.5">
      <c r="B30" s="17" t="str">
        <f>+'Cartera masculina por edad'!B30</f>
        <v>(*) Son aquellos datos que no presentan información en el campo edad.</v>
      </c>
      <c r="C30" s="19"/>
      <c r="D30" s="19"/>
      <c r="E30" s="19"/>
      <c r="F30" s="19"/>
      <c r="G30" s="19"/>
      <c r="H30" s="19"/>
      <c r="I30" s="19"/>
      <c r="J30" s="19"/>
      <c r="K30" s="19"/>
      <c r="L30" s="54" t="s">
        <v>1</v>
      </c>
      <c r="M30" s="54" t="s">
        <v>1</v>
      </c>
      <c r="N30" s="54" t="s">
        <v>1</v>
      </c>
      <c r="O30" s="54" t="s">
        <v>1</v>
      </c>
      <c r="P30" s="19"/>
      <c r="Q30" s="19"/>
      <c r="R30" s="54" t="s">
        <v>1</v>
      </c>
      <c r="S30" s="54"/>
      <c r="T30" s="54" t="s">
        <v>1</v>
      </c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</row>
    <row r="31" spans="1:256" ht="10.5">
      <c r="A31" s="17"/>
      <c r="B31" s="10"/>
      <c r="C31" s="19"/>
      <c r="D31" s="19"/>
      <c r="E31" s="19"/>
      <c r="F31" s="19"/>
      <c r="G31" s="19"/>
      <c r="H31" s="19"/>
      <c r="I31" s="19"/>
      <c r="J31" s="19"/>
      <c r="K31" s="19"/>
      <c r="L31" s="54"/>
      <c r="M31" s="54"/>
      <c r="N31" s="54"/>
      <c r="O31" s="54"/>
      <c r="P31" s="19"/>
      <c r="Q31" s="19"/>
      <c r="R31" s="54"/>
      <c r="S31" s="54"/>
      <c r="T31" s="54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</row>
    <row r="32" spans="1:256" ht="14.25">
      <c r="A32" s="175" t="s">
        <v>224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2:256" ht="13.5">
      <c r="B33" s="176" t="s">
        <v>74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</row>
    <row r="34" spans="2:256" ht="13.5">
      <c r="B34" s="176" t="s">
        <v>265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</row>
    <row r="35" spans="1:256" ht="11.25" thickBot="1">
      <c r="A35" s="10"/>
      <c r="B35" s="10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</row>
    <row r="36" spans="1:256" ht="10.5">
      <c r="A36" s="114" t="s">
        <v>1</v>
      </c>
      <c r="B36" s="114" t="s">
        <v>1</v>
      </c>
      <c r="C36" s="186" t="s">
        <v>53</v>
      </c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64"/>
      <c r="T36" s="164"/>
      <c r="U36" s="27"/>
      <c r="V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</row>
    <row r="37" spans="1:256" ht="10.5">
      <c r="A37" s="122" t="s">
        <v>37</v>
      </c>
      <c r="B37" s="122" t="s">
        <v>38</v>
      </c>
      <c r="C37" s="133" t="s">
        <v>240</v>
      </c>
      <c r="D37" s="133" t="s">
        <v>241</v>
      </c>
      <c r="E37" s="133" t="s">
        <v>54</v>
      </c>
      <c r="F37" s="133" t="s">
        <v>55</v>
      </c>
      <c r="G37" s="133" t="s">
        <v>56</v>
      </c>
      <c r="H37" s="133" t="s">
        <v>57</v>
      </c>
      <c r="I37" s="133" t="s">
        <v>58</v>
      </c>
      <c r="J37" s="133" t="s">
        <v>59</v>
      </c>
      <c r="K37" s="133" t="s">
        <v>60</v>
      </c>
      <c r="L37" s="133" t="s">
        <v>61</v>
      </c>
      <c r="M37" s="133" t="s">
        <v>62</v>
      </c>
      <c r="N37" s="133" t="s">
        <v>63</v>
      </c>
      <c r="O37" s="133" t="s">
        <v>64</v>
      </c>
      <c r="P37" s="133" t="s">
        <v>65</v>
      </c>
      <c r="Q37" s="133" t="s">
        <v>66</v>
      </c>
      <c r="R37" s="134" t="s">
        <v>67</v>
      </c>
      <c r="S37" s="134" t="s">
        <v>216</v>
      </c>
      <c r="T37" s="165" t="s">
        <v>4</v>
      </c>
      <c r="U37" s="27"/>
      <c r="V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</row>
    <row r="38" spans="1:256" ht="10.5">
      <c r="A38" s="10">
        <v>67</v>
      </c>
      <c r="B38" s="17" t="str">
        <f>+B7</f>
        <v>Colmena Golden Cross</v>
      </c>
      <c r="C38" s="26">
        <v>51159</v>
      </c>
      <c r="D38" s="26">
        <v>15229</v>
      </c>
      <c r="E38" s="26">
        <v>13590</v>
      </c>
      <c r="F38" s="26">
        <v>6605</v>
      </c>
      <c r="G38" s="26">
        <v>4972</v>
      </c>
      <c r="H38" s="26">
        <v>5312</v>
      </c>
      <c r="I38" s="26">
        <v>5202</v>
      </c>
      <c r="J38" s="26">
        <v>4912</v>
      </c>
      <c r="K38" s="26">
        <v>5289</v>
      </c>
      <c r="L38" s="26">
        <v>4771</v>
      </c>
      <c r="M38" s="26">
        <v>3276</v>
      </c>
      <c r="N38" s="26">
        <v>2318</v>
      </c>
      <c r="O38" s="26">
        <v>1337</v>
      </c>
      <c r="P38" s="26">
        <v>694</v>
      </c>
      <c r="Q38" s="26">
        <v>387</v>
      </c>
      <c r="R38" s="26">
        <v>214</v>
      </c>
      <c r="S38" s="26"/>
      <c r="T38" s="28">
        <f aca="true" t="shared" si="6" ref="T38:T44">SUM(C38:S38)</f>
        <v>125267</v>
      </c>
      <c r="U38" s="27"/>
      <c r="V38" s="19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</row>
    <row r="39" spans="1:256" ht="10.5">
      <c r="A39" s="10">
        <v>78</v>
      </c>
      <c r="B39" s="17" t="str">
        <f aca="true" t="shared" si="7" ref="B39:B44">+B8</f>
        <v>Isapre Cruz Blanca S.A.</v>
      </c>
      <c r="C39" s="26">
        <v>64964</v>
      </c>
      <c r="D39" s="26">
        <v>21469</v>
      </c>
      <c r="E39" s="26">
        <v>18307</v>
      </c>
      <c r="F39" s="26">
        <v>9003</v>
      </c>
      <c r="G39" s="26">
        <v>7001</v>
      </c>
      <c r="H39" s="26">
        <v>7661</v>
      </c>
      <c r="I39" s="26">
        <v>7739</v>
      </c>
      <c r="J39" s="26">
        <v>7995</v>
      </c>
      <c r="K39" s="26">
        <v>7674</v>
      </c>
      <c r="L39" s="26">
        <v>6084</v>
      </c>
      <c r="M39" s="26">
        <v>3960</v>
      </c>
      <c r="N39" s="26">
        <v>2392</v>
      </c>
      <c r="O39" s="26">
        <v>1188</v>
      </c>
      <c r="P39" s="26">
        <v>605</v>
      </c>
      <c r="Q39" s="26">
        <v>373</v>
      </c>
      <c r="R39" s="26">
        <v>246</v>
      </c>
      <c r="S39" s="26"/>
      <c r="T39" s="28">
        <f t="shared" si="6"/>
        <v>166661</v>
      </c>
      <c r="U39" s="27"/>
      <c r="V39" s="19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</row>
    <row r="40" spans="1:256" ht="10.5">
      <c r="A40" s="10">
        <v>80</v>
      </c>
      <c r="B40" s="17" t="str">
        <f t="shared" si="7"/>
        <v>Vida Tres</v>
      </c>
      <c r="C40" s="26">
        <v>14082</v>
      </c>
      <c r="D40" s="26">
        <v>4937</v>
      </c>
      <c r="E40" s="26">
        <v>4417</v>
      </c>
      <c r="F40" s="26">
        <v>1929</v>
      </c>
      <c r="G40" s="26">
        <v>1338</v>
      </c>
      <c r="H40" s="26">
        <v>1744</v>
      </c>
      <c r="I40" s="26">
        <v>1799</v>
      </c>
      <c r="J40" s="26">
        <v>1633</v>
      </c>
      <c r="K40" s="26">
        <v>1545</v>
      </c>
      <c r="L40" s="26">
        <v>1277</v>
      </c>
      <c r="M40" s="26">
        <v>978</v>
      </c>
      <c r="N40" s="26">
        <v>680</v>
      </c>
      <c r="O40" s="26">
        <v>438</v>
      </c>
      <c r="P40" s="26">
        <v>335</v>
      </c>
      <c r="Q40" s="26">
        <v>192</v>
      </c>
      <c r="R40" s="26">
        <v>129</v>
      </c>
      <c r="S40" s="26"/>
      <c r="T40" s="28">
        <f t="shared" si="6"/>
        <v>37453</v>
      </c>
      <c r="U40" s="27"/>
      <c r="V40" s="19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  <c r="IV40" s="27"/>
    </row>
    <row r="41" spans="1:256" ht="10.5">
      <c r="A41" s="10">
        <v>81</v>
      </c>
      <c r="B41" s="17" t="str">
        <f t="shared" si="7"/>
        <v>Ferrosalud</v>
      </c>
      <c r="C41" s="26">
        <v>864</v>
      </c>
      <c r="D41" s="26">
        <v>331</v>
      </c>
      <c r="E41" s="26">
        <v>264</v>
      </c>
      <c r="F41" s="26">
        <v>119</v>
      </c>
      <c r="G41" s="26">
        <v>74</v>
      </c>
      <c r="H41" s="26">
        <v>83</v>
      </c>
      <c r="I41" s="26">
        <v>100</v>
      </c>
      <c r="J41" s="26">
        <v>171</v>
      </c>
      <c r="K41" s="26">
        <v>111</v>
      </c>
      <c r="L41" s="26">
        <v>89</v>
      </c>
      <c r="M41" s="26">
        <v>123</v>
      </c>
      <c r="N41" s="26">
        <v>65</v>
      </c>
      <c r="O41" s="26">
        <v>24</v>
      </c>
      <c r="P41" s="26">
        <v>12</v>
      </c>
      <c r="Q41" s="26">
        <v>2</v>
      </c>
      <c r="R41" s="26">
        <v>1</v>
      </c>
      <c r="S41" s="26"/>
      <c r="T41" s="28">
        <f>SUM(C41:S41)</f>
        <v>2433</v>
      </c>
      <c r="U41" s="27"/>
      <c r="V41" s="19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  <c r="IV41" s="27"/>
    </row>
    <row r="42" spans="1:256" ht="10.5">
      <c r="A42" s="10">
        <v>88</v>
      </c>
      <c r="B42" s="17" t="str">
        <f t="shared" si="7"/>
        <v>Mas Vida</v>
      </c>
      <c r="C42" s="26">
        <v>54884</v>
      </c>
      <c r="D42" s="26">
        <v>14684</v>
      </c>
      <c r="E42" s="26">
        <v>10487</v>
      </c>
      <c r="F42" s="26">
        <v>5305</v>
      </c>
      <c r="G42" s="26">
        <v>5257</v>
      </c>
      <c r="H42" s="26">
        <v>6315</v>
      </c>
      <c r="I42" s="26">
        <v>5477</v>
      </c>
      <c r="J42" s="26">
        <v>4494</v>
      </c>
      <c r="K42" s="26">
        <v>3467</v>
      </c>
      <c r="L42" s="26">
        <v>1811</v>
      </c>
      <c r="M42" s="26">
        <v>724</v>
      </c>
      <c r="N42" s="26">
        <v>350</v>
      </c>
      <c r="O42" s="26">
        <v>218</v>
      </c>
      <c r="P42" s="26">
        <v>98</v>
      </c>
      <c r="Q42" s="26">
        <v>77</v>
      </c>
      <c r="R42" s="26">
        <v>64</v>
      </c>
      <c r="S42" s="26"/>
      <c r="T42" s="28">
        <f t="shared" si="6"/>
        <v>113712</v>
      </c>
      <c r="U42" s="27"/>
      <c r="V42" s="19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</row>
    <row r="43" spans="1:256" ht="10.5">
      <c r="A43" s="10">
        <v>99</v>
      </c>
      <c r="B43" s="17" t="str">
        <f t="shared" si="7"/>
        <v>Isapre Banmédica</v>
      </c>
      <c r="C43" s="26">
        <v>62342</v>
      </c>
      <c r="D43" s="26">
        <v>22037</v>
      </c>
      <c r="E43" s="26">
        <v>19062</v>
      </c>
      <c r="F43" s="26">
        <v>9158</v>
      </c>
      <c r="G43" s="26">
        <v>6862</v>
      </c>
      <c r="H43" s="26">
        <v>7811</v>
      </c>
      <c r="I43" s="26">
        <v>8357</v>
      </c>
      <c r="J43" s="26">
        <v>8464</v>
      </c>
      <c r="K43" s="26">
        <v>8305</v>
      </c>
      <c r="L43" s="26">
        <v>6253</v>
      </c>
      <c r="M43" s="26">
        <v>4109</v>
      </c>
      <c r="N43" s="26">
        <v>2526</v>
      </c>
      <c r="O43" s="26">
        <v>1409</v>
      </c>
      <c r="P43" s="26">
        <v>893</v>
      </c>
      <c r="Q43" s="26">
        <v>548</v>
      </c>
      <c r="R43" s="26">
        <v>430</v>
      </c>
      <c r="S43" s="26"/>
      <c r="T43" s="28">
        <f t="shared" si="6"/>
        <v>168566</v>
      </c>
      <c r="U43" s="27"/>
      <c r="V43" s="19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</row>
    <row r="44" spans="1:256" ht="10.5">
      <c r="A44" s="10">
        <v>107</v>
      </c>
      <c r="B44" s="17" t="str">
        <f t="shared" si="7"/>
        <v>Consalud S.A.</v>
      </c>
      <c r="C44" s="26">
        <v>65568</v>
      </c>
      <c r="D44" s="26">
        <v>24219</v>
      </c>
      <c r="E44" s="26">
        <v>21495</v>
      </c>
      <c r="F44" s="26">
        <v>9990</v>
      </c>
      <c r="G44" s="26">
        <v>8020</v>
      </c>
      <c r="H44" s="26">
        <v>9065</v>
      </c>
      <c r="I44" s="26">
        <v>10391</v>
      </c>
      <c r="J44" s="26">
        <v>11995</v>
      </c>
      <c r="K44" s="26">
        <v>11536</v>
      </c>
      <c r="L44" s="26">
        <v>9081</v>
      </c>
      <c r="M44" s="26">
        <v>5348</v>
      </c>
      <c r="N44" s="26">
        <v>2769</v>
      </c>
      <c r="O44" s="26">
        <v>1691</v>
      </c>
      <c r="P44" s="26">
        <v>983</v>
      </c>
      <c r="Q44" s="26">
        <v>639</v>
      </c>
      <c r="R44" s="26">
        <v>501</v>
      </c>
      <c r="S44" s="26"/>
      <c r="T44" s="28">
        <f t="shared" si="6"/>
        <v>193291</v>
      </c>
      <c r="U44" s="27"/>
      <c r="V44" s="19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  <c r="IV44" s="27"/>
    </row>
    <row r="45" spans="1:256" ht="10.5">
      <c r="A45" s="10"/>
      <c r="B45" s="10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</row>
    <row r="46" spans="1:256" ht="10.5">
      <c r="A46" s="105"/>
      <c r="B46" s="106" t="s">
        <v>43</v>
      </c>
      <c r="C46" s="126">
        <f aca="true" t="shared" si="8" ref="C46:T46">SUM(C38:C45)</f>
        <v>313863</v>
      </c>
      <c r="D46" s="126">
        <f t="shared" si="8"/>
        <v>102906</v>
      </c>
      <c r="E46" s="126">
        <f t="shared" si="8"/>
        <v>87622</v>
      </c>
      <c r="F46" s="126">
        <f t="shared" si="8"/>
        <v>42109</v>
      </c>
      <c r="G46" s="126">
        <f t="shared" si="8"/>
        <v>33524</v>
      </c>
      <c r="H46" s="126">
        <f t="shared" si="8"/>
        <v>37991</v>
      </c>
      <c r="I46" s="126">
        <f t="shared" si="8"/>
        <v>39065</v>
      </c>
      <c r="J46" s="126">
        <f t="shared" si="8"/>
        <v>39664</v>
      </c>
      <c r="K46" s="126">
        <f t="shared" si="8"/>
        <v>37927</v>
      </c>
      <c r="L46" s="126">
        <f t="shared" si="8"/>
        <v>29366</v>
      </c>
      <c r="M46" s="126">
        <f t="shared" si="8"/>
        <v>18518</v>
      </c>
      <c r="N46" s="126">
        <f t="shared" si="8"/>
        <v>11100</v>
      </c>
      <c r="O46" s="126">
        <f t="shared" si="8"/>
        <v>6305</v>
      </c>
      <c r="P46" s="126">
        <f t="shared" si="8"/>
        <v>3620</v>
      </c>
      <c r="Q46" s="126">
        <f t="shared" si="8"/>
        <v>2218</v>
      </c>
      <c r="R46" s="126">
        <f t="shared" si="8"/>
        <v>1585</v>
      </c>
      <c r="S46" s="126">
        <f t="shared" si="8"/>
        <v>0</v>
      </c>
      <c r="T46" s="126">
        <f t="shared" si="8"/>
        <v>807383</v>
      </c>
      <c r="U46" s="27">
        <v>0</v>
      </c>
      <c r="V46" s="28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</row>
    <row r="47" spans="1:256" ht="10.5">
      <c r="A47" s="10"/>
      <c r="B47" s="10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  <c r="IV47" s="27"/>
    </row>
    <row r="48" spans="1:256" ht="10.5">
      <c r="A48" s="10">
        <v>62</v>
      </c>
      <c r="B48" s="17" t="str">
        <f aca="true" t="shared" si="9" ref="B48:B53">+B17</f>
        <v>San Lorenzo</v>
      </c>
      <c r="C48" s="26">
        <v>274</v>
      </c>
      <c r="D48" s="26">
        <v>139</v>
      </c>
      <c r="E48" s="26">
        <v>178</v>
      </c>
      <c r="F48" s="26">
        <v>18</v>
      </c>
      <c r="G48" s="26">
        <v>38</v>
      </c>
      <c r="H48" s="26">
        <v>57</v>
      </c>
      <c r="I48" s="26">
        <v>78</v>
      </c>
      <c r="J48" s="26">
        <v>127</v>
      </c>
      <c r="K48" s="26">
        <v>218</v>
      </c>
      <c r="L48" s="26">
        <v>196</v>
      </c>
      <c r="M48" s="26">
        <v>117</v>
      </c>
      <c r="N48" s="26">
        <v>40</v>
      </c>
      <c r="O48" s="26">
        <v>24</v>
      </c>
      <c r="P48" s="26">
        <v>12</v>
      </c>
      <c r="Q48" s="26">
        <v>14</v>
      </c>
      <c r="R48" s="26">
        <v>22</v>
      </c>
      <c r="S48" s="26"/>
      <c r="T48" s="28">
        <f aca="true" t="shared" si="10" ref="T48:T53">SUM(C48:S48)</f>
        <v>1552</v>
      </c>
      <c r="U48" s="27"/>
      <c r="V48" s="19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  <c r="IV48" s="27"/>
    </row>
    <row r="49" spans="1:256" ht="10.5">
      <c r="A49" s="10">
        <v>63</v>
      </c>
      <c r="B49" s="17" t="str">
        <f t="shared" si="9"/>
        <v>Fusat Ltda.</v>
      </c>
      <c r="C49" s="26">
        <v>2410</v>
      </c>
      <c r="D49" s="26">
        <v>1013</v>
      </c>
      <c r="E49" s="26">
        <v>1060</v>
      </c>
      <c r="F49" s="26">
        <v>211</v>
      </c>
      <c r="G49" s="26">
        <v>383</v>
      </c>
      <c r="H49" s="26">
        <v>470</v>
      </c>
      <c r="I49" s="26">
        <v>463</v>
      </c>
      <c r="J49" s="26">
        <v>598</v>
      </c>
      <c r="K49" s="26">
        <v>776</v>
      </c>
      <c r="L49" s="26">
        <v>1173</v>
      </c>
      <c r="M49" s="26">
        <v>1166</v>
      </c>
      <c r="N49" s="26">
        <v>837</v>
      </c>
      <c r="O49" s="26">
        <v>458</v>
      </c>
      <c r="P49" s="26">
        <v>208</v>
      </c>
      <c r="Q49" s="26">
        <v>127</v>
      </c>
      <c r="R49" s="26">
        <v>121</v>
      </c>
      <c r="S49" s="26"/>
      <c r="T49" s="28">
        <f t="shared" si="10"/>
        <v>11474</v>
      </c>
      <c r="U49" s="27"/>
      <c r="V49" s="19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</row>
    <row r="50" spans="1:256" ht="10.5">
      <c r="A50" s="10">
        <v>65</v>
      </c>
      <c r="B50" s="17" t="str">
        <f t="shared" si="9"/>
        <v>Chuquicamata</v>
      </c>
      <c r="C50" s="26">
        <v>3652</v>
      </c>
      <c r="D50" s="26">
        <v>1923</v>
      </c>
      <c r="E50" s="26">
        <v>1596</v>
      </c>
      <c r="F50" s="26">
        <v>256</v>
      </c>
      <c r="G50" s="26">
        <v>429</v>
      </c>
      <c r="H50" s="26">
        <v>638</v>
      </c>
      <c r="I50" s="26">
        <v>827</v>
      </c>
      <c r="J50" s="26">
        <v>1198</v>
      </c>
      <c r="K50" s="26">
        <v>1343</v>
      </c>
      <c r="L50" s="26">
        <v>1198</v>
      </c>
      <c r="M50" s="26">
        <v>815</v>
      </c>
      <c r="N50" s="26">
        <v>478</v>
      </c>
      <c r="O50" s="26">
        <v>215</v>
      </c>
      <c r="P50" s="26">
        <v>105</v>
      </c>
      <c r="Q50" s="26">
        <v>94</v>
      </c>
      <c r="R50" s="26">
        <v>87</v>
      </c>
      <c r="S50" s="26"/>
      <c r="T50" s="28">
        <f t="shared" si="10"/>
        <v>14854</v>
      </c>
      <c r="U50" s="27"/>
      <c r="V50" s="19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  <c r="IV50" s="27"/>
    </row>
    <row r="51" spans="1:256" ht="10.5">
      <c r="A51" s="10">
        <v>68</v>
      </c>
      <c r="B51" s="17" t="str">
        <f t="shared" si="9"/>
        <v>Río Blanco</v>
      </c>
      <c r="C51" s="26">
        <v>744</v>
      </c>
      <c r="D51" s="26">
        <v>325</v>
      </c>
      <c r="E51" s="26">
        <v>293</v>
      </c>
      <c r="F51" s="26">
        <v>53</v>
      </c>
      <c r="G51" s="26">
        <v>125</v>
      </c>
      <c r="H51" s="26">
        <v>213</v>
      </c>
      <c r="I51" s="26">
        <v>173</v>
      </c>
      <c r="J51" s="26">
        <v>168</v>
      </c>
      <c r="K51" s="26">
        <v>180</v>
      </c>
      <c r="L51" s="26">
        <v>151</v>
      </c>
      <c r="M51" s="26">
        <v>143</v>
      </c>
      <c r="N51" s="26">
        <v>100</v>
      </c>
      <c r="O51" s="26">
        <v>39</v>
      </c>
      <c r="P51" s="26">
        <v>18</v>
      </c>
      <c r="Q51" s="26">
        <v>18</v>
      </c>
      <c r="R51" s="26">
        <v>11</v>
      </c>
      <c r="S51" s="26"/>
      <c r="T51" s="28">
        <f t="shared" si="10"/>
        <v>2754</v>
      </c>
      <c r="U51" s="27"/>
      <c r="V51" s="19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</row>
    <row r="52" spans="1:256" ht="10.5">
      <c r="A52" s="10">
        <v>76</v>
      </c>
      <c r="B52" s="17" t="str">
        <f t="shared" si="9"/>
        <v>Isapre Fundación</v>
      </c>
      <c r="C52" s="26">
        <v>2408</v>
      </c>
      <c r="D52" s="26">
        <v>941</v>
      </c>
      <c r="E52" s="26">
        <v>824</v>
      </c>
      <c r="F52" s="26">
        <v>180</v>
      </c>
      <c r="G52" s="26">
        <v>108</v>
      </c>
      <c r="H52" s="26">
        <v>186</v>
      </c>
      <c r="I52" s="26">
        <v>233</v>
      </c>
      <c r="J52" s="26">
        <v>299</v>
      </c>
      <c r="K52" s="26">
        <v>335</v>
      </c>
      <c r="L52" s="26">
        <v>408</v>
      </c>
      <c r="M52" s="26">
        <v>457</v>
      </c>
      <c r="N52" s="26">
        <v>419</v>
      </c>
      <c r="O52" s="26">
        <v>282</v>
      </c>
      <c r="P52" s="26">
        <v>195</v>
      </c>
      <c r="Q52" s="26">
        <v>154</v>
      </c>
      <c r="R52" s="26">
        <v>134</v>
      </c>
      <c r="S52" s="26"/>
      <c r="T52" s="28">
        <f t="shared" si="10"/>
        <v>7563</v>
      </c>
      <c r="U52" s="27"/>
      <c r="V52" s="19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  <c r="IV52" s="27"/>
    </row>
    <row r="53" spans="1:256" ht="10.5">
      <c r="A53" s="10">
        <v>94</v>
      </c>
      <c r="B53" s="17" t="str">
        <f t="shared" si="9"/>
        <v>Cruz del Norte</v>
      </c>
      <c r="C53" s="26">
        <v>447</v>
      </c>
      <c r="D53" s="26">
        <v>192</v>
      </c>
      <c r="E53" s="26">
        <v>74</v>
      </c>
      <c r="F53" s="26">
        <v>29</v>
      </c>
      <c r="G53" s="26">
        <v>56</v>
      </c>
      <c r="H53" s="26">
        <v>78</v>
      </c>
      <c r="I53" s="26">
        <v>96</v>
      </c>
      <c r="J53" s="26">
        <v>138</v>
      </c>
      <c r="K53" s="26">
        <v>124</v>
      </c>
      <c r="L53" s="26">
        <v>84</v>
      </c>
      <c r="M53" s="26">
        <v>46</v>
      </c>
      <c r="N53" s="26">
        <v>11</v>
      </c>
      <c r="O53" s="26">
        <v>7</v>
      </c>
      <c r="P53" s="26">
        <v>5</v>
      </c>
      <c r="Q53" s="26">
        <v>4</v>
      </c>
      <c r="R53" s="26">
        <v>2</v>
      </c>
      <c r="S53" s="26"/>
      <c r="T53" s="28">
        <f t="shared" si="10"/>
        <v>1393</v>
      </c>
      <c r="U53" s="27"/>
      <c r="V53" s="19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  <c r="IV53" s="27"/>
    </row>
    <row r="54" spans="1:256" ht="10.5">
      <c r="A54" s="10"/>
      <c r="B54" s="10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  <c r="IV54" s="27"/>
    </row>
    <row r="55" spans="1:256" ht="10.5">
      <c r="A55" s="106"/>
      <c r="B55" s="106" t="s">
        <v>49</v>
      </c>
      <c r="C55" s="126">
        <f aca="true" t="shared" si="11" ref="C55:T55">SUM(C48:C53)</f>
        <v>9935</v>
      </c>
      <c r="D55" s="126">
        <f>SUM(D48:D53)</f>
        <v>4533</v>
      </c>
      <c r="E55" s="126">
        <f t="shared" si="11"/>
        <v>4025</v>
      </c>
      <c r="F55" s="126">
        <f t="shared" si="11"/>
        <v>747</v>
      </c>
      <c r="G55" s="126">
        <f t="shared" si="11"/>
        <v>1139</v>
      </c>
      <c r="H55" s="126">
        <f t="shared" si="11"/>
        <v>1642</v>
      </c>
      <c r="I55" s="126">
        <f t="shared" si="11"/>
        <v>1870</v>
      </c>
      <c r="J55" s="126">
        <f t="shared" si="11"/>
        <v>2528</v>
      </c>
      <c r="K55" s="126">
        <f t="shared" si="11"/>
        <v>2976</v>
      </c>
      <c r="L55" s="126">
        <f t="shared" si="11"/>
        <v>3210</v>
      </c>
      <c r="M55" s="126">
        <f t="shared" si="11"/>
        <v>2744</v>
      </c>
      <c r="N55" s="126">
        <f t="shared" si="11"/>
        <v>1885</v>
      </c>
      <c r="O55" s="126">
        <f t="shared" si="11"/>
        <v>1025</v>
      </c>
      <c r="P55" s="126">
        <f t="shared" si="11"/>
        <v>543</v>
      </c>
      <c r="Q55" s="126">
        <f t="shared" si="11"/>
        <v>411</v>
      </c>
      <c r="R55" s="126">
        <f t="shared" si="11"/>
        <v>377</v>
      </c>
      <c r="S55" s="126">
        <f t="shared" si="11"/>
        <v>0</v>
      </c>
      <c r="T55" s="126">
        <f t="shared" si="11"/>
        <v>39590</v>
      </c>
      <c r="U55" s="27">
        <v>0</v>
      </c>
      <c r="V55" s="28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  <c r="IV55" s="27"/>
    </row>
    <row r="56" spans="1:256" ht="10.5">
      <c r="A56" s="10"/>
      <c r="B56" s="10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7"/>
      <c r="V56" s="28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  <c r="IV56" s="27"/>
    </row>
    <row r="57" spans="1:256" ht="10.5">
      <c r="A57" s="128"/>
      <c r="B57" s="128" t="s">
        <v>50</v>
      </c>
      <c r="C57" s="126">
        <f aca="true" t="shared" si="12" ref="C57:T57">C46+C55</f>
        <v>323798</v>
      </c>
      <c r="D57" s="126">
        <f>D46+D55</f>
        <v>107439</v>
      </c>
      <c r="E57" s="126">
        <f t="shared" si="12"/>
        <v>91647</v>
      </c>
      <c r="F57" s="126">
        <f t="shared" si="12"/>
        <v>42856</v>
      </c>
      <c r="G57" s="126">
        <f t="shared" si="12"/>
        <v>34663</v>
      </c>
      <c r="H57" s="126">
        <f t="shared" si="12"/>
        <v>39633</v>
      </c>
      <c r="I57" s="126">
        <f t="shared" si="12"/>
        <v>40935</v>
      </c>
      <c r="J57" s="126">
        <f t="shared" si="12"/>
        <v>42192</v>
      </c>
      <c r="K57" s="126">
        <f t="shared" si="12"/>
        <v>40903</v>
      </c>
      <c r="L57" s="126">
        <f t="shared" si="12"/>
        <v>32576</v>
      </c>
      <c r="M57" s="126">
        <f t="shared" si="12"/>
        <v>21262</v>
      </c>
      <c r="N57" s="126">
        <f t="shared" si="12"/>
        <v>12985</v>
      </c>
      <c r="O57" s="126">
        <f t="shared" si="12"/>
        <v>7330</v>
      </c>
      <c r="P57" s="126">
        <f t="shared" si="12"/>
        <v>4163</v>
      </c>
      <c r="Q57" s="126">
        <f t="shared" si="12"/>
        <v>2629</v>
      </c>
      <c r="R57" s="126">
        <f t="shared" si="12"/>
        <v>1962</v>
      </c>
      <c r="S57" s="126">
        <f t="shared" si="12"/>
        <v>0</v>
      </c>
      <c r="T57" s="126">
        <f t="shared" si="12"/>
        <v>846973</v>
      </c>
      <c r="U57" s="27">
        <v>0</v>
      </c>
      <c r="V57" s="28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  <c r="IV57" s="27"/>
    </row>
    <row r="58" spans="1:256" ht="10.5">
      <c r="A58" s="10"/>
      <c r="B58" s="10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  <c r="IV58" s="27"/>
    </row>
    <row r="59" spans="1:256" ht="11.25" thickBot="1">
      <c r="A59" s="135"/>
      <c r="B59" s="135" t="s">
        <v>51</v>
      </c>
      <c r="C59" s="137">
        <f aca="true" t="shared" si="13" ref="C59:S59">(C57/$T57)</f>
        <v>0.38230026222795765</v>
      </c>
      <c r="D59" s="137">
        <f>(D57/$T57)</f>
        <v>0.12685056076167717</v>
      </c>
      <c r="E59" s="137">
        <f t="shared" si="13"/>
        <v>0.10820533830476296</v>
      </c>
      <c r="F59" s="137">
        <f t="shared" si="13"/>
        <v>0.05059901555303416</v>
      </c>
      <c r="G59" s="137">
        <f t="shared" si="13"/>
        <v>0.04092574379584709</v>
      </c>
      <c r="H59" s="137">
        <f t="shared" si="13"/>
        <v>0.046793699444964594</v>
      </c>
      <c r="I59" s="137">
        <f t="shared" si="13"/>
        <v>0.04833093853050806</v>
      </c>
      <c r="J59" s="137">
        <f t="shared" si="13"/>
        <v>0.049815047232910616</v>
      </c>
      <c r="K59" s="137">
        <f t="shared" si="13"/>
        <v>0.04829315692471897</v>
      </c>
      <c r="L59" s="137">
        <f t="shared" si="13"/>
        <v>0.03846167469329011</v>
      </c>
      <c r="M59" s="137">
        <f t="shared" si="13"/>
        <v>0.02510351569648619</v>
      </c>
      <c r="N59" s="137">
        <f t="shared" si="13"/>
        <v>0.015331067224102775</v>
      </c>
      <c r="O59" s="137">
        <f t="shared" si="13"/>
        <v>0.008654349076062638</v>
      </c>
      <c r="P59" s="137">
        <f t="shared" si="13"/>
        <v>0.004915150778123978</v>
      </c>
      <c r="Q59" s="137">
        <f t="shared" si="13"/>
        <v>0.0031039950506096415</v>
      </c>
      <c r="R59" s="137">
        <f t="shared" si="13"/>
        <v>0.002316484704943369</v>
      </c>
      <c r="S59" s="137">
        <f t="shared" si="13"/>
        <v>0</v>
      </c>
      <c r="T59" s="137">
        <f>SUM(C59:R59)</f>
        <v>1</v>
      </c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</row>
    <row r="60" spans="2:256" ht="10.5">
      <c r="B60" s="17" t="str">
        <f>+'Cartera masculina por edad'!B29</f>
        <v>Fuente: Superintendencia de Salud, Archivo Maestro de Beneficiarios.</v>
      </c>
      <c r="C60" s="19"/>
      <c r="D60" s="19"/>
      <c r="E60" s="19"/>
      <c r="F60" s="20"/>
      <c r="G60" s="19"/>
      <c r="H60" s="19"/>
      <c r="I60" s="19"/>
      <c r="J60" s="19"/>
      <c r="K60" s="19"/>
      <c r="L60" s="54" t="s">
        <v>1</v>
      </c>
      <c r="M60" s="54" t="s">
        <v>1</v>
      </c>
      <c r="N60" s="54" t="s">
        <v>1</v>
      </c>
      <c r="O60" s="54" t="s">
        <v>1</v>
      </c>
      <c r="P60" s="19"/>
      <c r="Q60" s="19"/>
      <c r="R60" s="54" t="s">
        <v>1</v>
      </c>
      <c r="S60" s="54"/>
      <c r="T60" s="5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  <c r="IU60" s="27"/>
      <c r="IV60" s="27"/>
    </row>
    <row r="61" spans="2:256" ht="10.5">
      <c r="B61" s="17" t="str">
        <f>+'Cartera masculina por edad'!B30</f>
        <v>(*) Son aquellos datos que no presentan información en el campo edad.</v>
      </c>
      <c r="C61" s="10"/>
      <c r="D61" s="10"/>
      <c r="E61" s="10"/>
      <c r="F61" s="10"/>
      <c r="G61" s="10"/>
      <c r="H61" s="10"/>
      <c r="I61" s="10"/>
      <c r="J61" s="10"/>
      <c r="K61" s="10"/>
      <c r="L61" s="17" t="s">
        <v>1</v>
      </c>
      <c r="M61" s="17" t="s">
        <v>1</v>
      </c>
      <c r="N61" s="17" t="s">
        <v>1</v>
      </c>
      <c r="O61" s="17" t="s">
        <v>1</v>
      </c>
      <c r="P61" s="10"/>
      <c r="Q61" s="10"/>
      <c r="R61" s="17" t="s">
        <v>1</v>
      </c>
      <c r="S61" s="17"/>
      <c r="T61" s="17" t="s">
        <v>1</v>
      </c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  <c r="IT61" s="27"/>
      <c r="IU61" s="27"/>
      <c r="IV61" s="27"/>
    </row>
    <row r="62" spans="3:256" ht="10.5">
      <c r="C62" s="10"/>
      <c r="D62" s="10"/>
      <c r="E62" s="10"/>
      <c r="F62" s="10"/>
      <c r="G62" s="10"/>
      <c r="H62" s="10"/>
      <c r="I62" s="10"/>
      <c r="J62" s="10"/>
      <c r="K62" s="10"/>
      <c r="L62" s="17"/>
      <c r="M62" s="17"/>
      <c r="N62" s="17"/>
      <c r="O62" s="17"/>
      <c r="P62" s="10"/>
      <c r="Q62" s="10"/>
      <c r="R62" s="17"/>
      <c r="S62" s="17"/>
      <c r="T62" s="1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  <c r="IU62" s="27"/>
      <c r="IV62" s="27"/>
    </row>
    <row r="63" spans="1:256" ht="14.25">
      <c r="A63" s="175" t="s">
        <v>224</v>
      </c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  <c r="IT63" s="27"/>
      <c r="IU63" s="27"/>
      <c r="IV63" s="27"/>
    </row>
    <row r="64" spans="2:256" ht="13.5">
      <c r="B64" s="176" t="s">
        <v>75</v>
      </c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  <c r="IS64" s="27"/>
      <c r="IT64" s="27"/>
      <c r="IU64" s="27"/>
      <c r="IV64" s="27"/>
    </row>
    <row r="65" spans="2:256" ht="13.5">
      <c r="B65" s="176" t="s">
        <v>266</v>
      </c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  <c r="IS65" s="27"/>
      <c r="IT65" s="27"/>
      <c r="IU65" s="27"/>
      <c r="IV65" s="27"/>
    </row>
    <row r="66" spans="1:256" ht="11.25" thickBo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27"/>
      <c r="IS66" s="27"/>
      <c r="IT66" s="27"/>
      <c r="IU66" s="27"/>
      <c r="IV66" s="27"/>
    </row>
    <row r="67" spans="1:256" ht="10.5">
      <c r="A67" s="114" t="s">
        <v>1</v>
      </c>
      <c r="B67" s="114" t="s">
        <v>1</v>
      </c>
      <c r="C67" s="186" t="s">
        <v>53</v>
      </c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64"/>
      <c r="T67" s="164"/>
      <c r="U67" s="27"/>
      <c r="V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7"/>
      <c r="IR67" s="27"/>
      <c r="IS67" s="27"/>
      <c r="IT67" s="27"/>
      <c r="IU67" s="27"/>
      <c r="IV67" s="27"/>
    </row>
    <row r="68" spans="1:256" ht="10.5">
      <c r="A68" s="122" t="s">
        <v>37</v>
      </c>
      <c r="B68" s="122" t="s">
        <v>38</v>
      </c>
      <c r="C68" s="133" t="s">
        <v>240</v>
      </c>
      <c r="D68" s="133" t="s">
        <v>241</v>
      </c>
      <c r="E68" s="133" t="s">
        <v>54</v>
      </c>
      <c r="F68" s="133" t="s">
        <v>55</v>
      </c>
      <c r="G68" s="133" t="s">
        <v>56</v>
      </c>
      <c r="H68" s="133" t="s">
        <v>57</v>
      </c>
      <c r="I68" s="133" t="s">
        <v>58</v>
      </c>
      <c r="J68" s="133" t="s">
        <v>59</v>
      </c>
      <c r="K68" s="133" t="s">
        <v>60</v>
      </c>
      <c r="L68" s="133" t="s">
        <v>61</v>
      </c>
      <c r="M68" s="133" t="s">
        <v>62</v>
      </c>
      <c r="N68" s="133" t="s">
        <v>63</v>
      </c>
      <c r="O68" s="133" t="s">
        <v>64</v>
      </c>
      <c r="P68" s="133" t="s">
        <v>65</v>
      </c>
      <c r="Q68" s="133" t="s">
        <v>66</v>
      </c>
      <c r="R68" s="134" t="s">
        <v>67</v>
      </c>
      <c r="S68" s="134" t="s">
        <v>216</v>
      </c>
      <c r="T68" s="165" t="s">
        <v>4</v>
      </c>
      <c r="U68" s="27"/>
      <c r="V68" s="27"/>
      <c r="W68" s="58" t="s">
        <v>76</v>
      </c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  <c r="IP68" s="27"/>
      <c r="IQ68" s="27"/>
      <c r="IR68" s="27"/>
      <c r="IS68" s="27"/>
      <c r="IT68" s="27"/>
      <c r="IU68" s="27"/>
      <c r="IV68" s="27"/>
    </row>
    <row r="69" spans="1:256" ht="10.5">
      <c r="A69" s="10">
        <v>67</v>
      </c>
      <c r="B69" s="17" t="str">
        <f>+B38</f>
        <v>Colmena Golden Cross</v>
      </c>
      <c r="C69" s="28">
        <f aca="true" t="shared" si="14" ref="C69:S69">C7+C38</f>
        <v>51180</v>
      </c>
      <c r="D69" s="28">
        <f t="shared" si="14"/>
        <v>15324</v>
      </c>
      <c r="E69" s="28">
        <f t="shared" si="14"/>
        <v>16731</v>
      </c>
      <c r="F69" s="28">
        <f t="shared" si="14"/>
        <v>24017</v>
      </c>
      <c r="G69" s="28">
        <f t="shared" si="14"/>
        <v>26336</v>
      </c>
      <c r="H69" s="28">
        <f t="shared" si="14"/>
        <v>23086</v>
      </c>
      <c r="I69" s="28">
        <f t="shared" si="14"/>
        <v>18183</v>
      </c>
      <c r="J69" s="28">
        <f t="shared" si="14"/>
        <v>14987</v>
      </c>
      <c r="K69" s="28">
        <f t="shared" si="14"/>
        <v>14454</v>
      </c>
      <c r="L69" s="28">
        <f t="shared" si="14"/>
        <v>12695</v>
      </c>
      <c r="M69" s="28">
        <f t="shared" si="14"/>
        <v>8566</v>
      </c>
      <c r="N69" s="28">
        <f t="shared" si="14"/>
        <v>5522</v>
      </c>
      <c r="O69" s="28">
        <f t="shared" si="14"/>
        <v>3427</v>
      </c>
      <c r="P69" s="28">
        <f t="shared" si="14"/>
        <v>1821</v>
      </c>
      <c r="Q69" s="28">
        <f t="shared" si="14"/>
        <v>1083</v>
      </c>
      <c r="R69" s="28">
        <f t="shared" si="14"/>
        <v>766</v>
      </c>
      <c r="S69" s="28">
        <f t="shared" si="14"/>
        <v>0</v>
      </c>
      <c r="T69" s="28">
        <f aca="true" t="shared" si="15" ref="T69:T75">SUM(C69:S69)</f>
        <v>238178</v>
      </c>
      <c r="U69" s="27"/>
      <c r="V69" s="28"/>
      <c r="W69" s="27">
        <f aca="true" t="shared" si="16" ref="W69:W75">+T69-C69</f>
        <v>186998</v>
      </c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27"/>
      <c r="IT69" s="27"/>
      <c r="IU69" s="27"/>
      <c r="IV69" s="27"/>
    </row>
    <row r="70" spans="1:256" ht="10.5">
      <c r="A70" s="10">
        <v>78</v>
      </c>
      <c r="B70" s="17" t="str">
        <f aca="true" t="shared" si="17" ref="B70:B75">+B39</f>
        <v>Isapre Cruz Blanca S.A.</v>
      </c>
      <c r="C70" s="28">
        <f aca="true" t="shared" si="18" ref="C70:S70">C8+C39</f>
        <v>64979</v>
      </c>
      <c r="D70" s="28">
        <f t="shared" si="18"/>
        <v>21778</v>
      </c>
      <c r="E70" s="28">
        <f t="shared" si="18"/>
        <v>23656</v>
      </c>
      <c r="F70" s="28">
        <f t="shared" si="18"/>
        <v>29643</v>
      </c>
      <c r="G70" s="28">
        <f t="shared" si="18"/>
        <v>27391</v>
      </c>
      <c r="H70" s="28">
        <f t="shared" si="18"/>
        <v>24856</v>
      </c>
      <c r="I70" s="28">
        <f t="shared" si="18"/>
        <v>23062</v>
      </c>
      <c r="J70" s="28">
        <f t="shared" si="18"/>
        <v>21492</v>
      </c>
      <c r="K70" s="28">
        <f t="shared" si="18"/>
        <v>19395</v>
      </c>
      <c r="L70" s="28">
        <f t="shared" si="18"/>
        <v>15597</v>
      </c>
      <c r="M70" s="28">
        <f t="shared" si="18"/>
        <v>9473</v>
      </c>
      <c r="N70" s="28">
        <f t="shared" si="18"/>
        <v>5739</v>
      </c>
      <c r="O70" s="28">
        <f t="shared" si="18"/>
        <v>3099</v>
      </c>
      <c r="P70" s="28">
        <f t="shared" si="18"/>
        <v>1862</v>
      </c>
      <c r="Q70" s="28">
        <f t="shared" si="18"/>
        <v>1027</v>
      </c>
      <c r="R70" s="28">
        <f t="shared" si="18"/>
        <v>648</v>
      </c>
      <c r="S70" s="28">
        <f t="shared" si="18"/>
        <v>0</v>
      </c>
      <c r="T70" s="28">
        <f t="shared" si="15"/>
        <v>293697</v>
      </c>
      <c r="U70" s="27"/>
      <c r="V70" s="28"/>
      <c r="W70" s="27">
        <f t="shared" si="16"/>
        <v>228718</v>
      </c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27"/>
      <c r="IT70" s="27"/>
      <c r="IU70" s="27"/>
      <c r="IV70" s="27"/>
    </row>
    <row r="71" spans="1:256" ht="10.5">
      <c r="A71" s="10">
        <v>80</v>
      </c>
      <c r="B71" s="17" t="str">
        <f t="shared" si="17"/>
        <v>Vida Tres</v>
      </c>
      <c r="C71" s="28">
        <f aca="true" t="shared" si="19" ref="C71:S71">C9+C40</f>
        <v>14107</v>
      </c>
      <c r="D71" s="28">
        <f t="shared" si="19"/>
        <v>4985</v>
      </c>
      <c r="E71" s="28">
        <f t="shared" si="19"/>
        <v>4835</v>
      </c>
      <c r="F71" s="28">
        <f t="shared" si="19"/>
        <v>4196</v>
      </c>
      <c r="G71" s="28">
        <f t="shared" si="19"/>
        <v>4587</v>
      </c>
      <c r="H71" s="28">
        <f t="shared" si="19"/>
        <v>5403</v>
      </c>
      <c r="I71" s="28">
        <f t="shared" si="19"/>
        <v>5650</v>
      </c>
      <c r="J71" s="28">
        <f t="shared" si="19"/>
        <v>4943</v>
      </c>
      <c r="K71" s="28">
        <f t="shared" si="19"/>
        <v>4315</v>
      </c>
      <c r="L71" s="28">
        <f t="shared" si="19"/>
        <v>3774</v>
      </c>
      <c r="M71" s="28">
        <f t="shared" si="19"/>
        <v>3015</v>
      </c>
      <c r="N71" s="28">
        <f t="shared" si="19"/>
        <v>2268</v>
      </c>
      <c r="O71" s="28">
        <f t="shared" si="19"/>
        <v>1291</v>
      </c>
      <c r="P71" s="28">
        <f t="shared" si="19"/>
        <v>906</v>
      </c>
      <c r="Q71" s="28">
        <f t="shared" si="19"/>
        <v>608</v>
      </c>
      <c r="R71" s="28">
        <f t="shared" si="19"/>
        <v>347</v>
      </c>
      <c r="S71" s="28">
        <f t="shared" si="19"/>
        <v>0</v>
      </c>
      <c r="T71" s="28">
        <f t="shared" si="15"/>
        <v>65230</v>
      </c>
      <c r="U71" s="27"/>
      <c r="V71" s="28"/>
      <c r="W71" s="27">
        <f t="shared" si="16"/>
        <v>51123</v>
      </c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7"/>
      <c r="IR71" s="27"/>
      <c r="IS71" s="27"/>
      <c r="IT71" s="27"/>
      <c r="IU71" s="27"/>
      <c r="IV71" s="27"/>
    </row>
    <row r="72" spans="1:256" ht="10.5">
      <c r="A72" s="10">
        <v>81</v>
      </c>
      <c r="B72" s="17" t="str">
        <f t="shared" si="17"/>
        <v>Ferrosalud</v>
      </c>
      <c r="C72" s="28">
        <f aca="true" t="shared" si="20" ref="C72:S72">C10+C41</f>
        <v>865</v>
      </c>
      <c r="D72" s="28">
        <f t="shared" si="20"/>
        <v>346</v>
      </c>
      <c r="E72" s="28">
        <f t="shared" si="20"/>
        <v>354</v>
      </c>
      <c r="F72" s="28">
        <f t="shared" si="20"/>
        <v>264</v>
      </c>
      <c r="G72" s="28">
        <f t="shared" si="20"/>
        <v>254</v>
      </c>
      <c r="H72" s="28">
        <f t="shared" si="20"/>
        <v>284</v>
      </c>
      <c r="I72" s="28">
        <f t="shared" si="20"/>
        <v>326</v>
      </c>
      <c r="J72" s="28">
        <f t="shared" si="20"/>
        <v>381</v>
      </c>
      <c r="K72" s="28">
        <f t="shared" si="20"/>
        <v>299</v>
      </c>
      <c r="L72" s="28">
        <f t="shared" si="20"/>
        <v>246</v>
      </c>
      <c r="M72" s="28">
        <f t="shared" si="20"/>
        <v>196</v>
      </c>
      <c r="N72" s="28">
        <f t="shared" si="20"/>
        <v>95</v>
      </c>
      <c r="O72" s="28">
        <f t="shared" si="20"/>
        <v>39</v>
      </c>
      <c r="P72" s="28">
        <f t="shared" si="20"/>
        <v>17</v>
      </c>
      <c r="Q72" s="28">
        <f t="shared" si="20"/>
        <v>9</v>
      </c>
      <c r="R72" s="28">
        <f t="shared" si="20"/>
        <v>4</v>
      </c>
      <c r="S72" s="28">
        <f t="shared" si="20"/>
        <v>0</v>
      </c>
      <c r="T72" s="28">
        <f>SUM(C72:S72)</f>
        <v>3979</v>
      </c>
      <c r="U72" s="27"/>
      <c r="V72" s="28"/>
      <c r="W72" s="27">
        <f>+T72-C72</f>
        <v>3114</v>
      </c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27"/>
      <c r="IT72" s="27"/>
      <c r="IU72" s="27"/>
      <c r="IV72" s="27"/>
    </row>
    <row r="73" spans="1:256" ht="10.5">
      <c r="A73" s="10">
        <v>88</v>
      </c>
      <c r="B73" s="17" t="str">
        <f t="shared" si="17"/>
        <v>Mas Vida</v>
      </c>
      <c r="C73" s="28">
        <f aca="true" t="shared" si="21" ref="C73:S73">C11+C42</f>
        <v>54990</v>
      </c>
      <c r="D73" s="28">
        <f t="shared" si="21"/>
        <v>14812</v>
      </c>
      <c r="E73" s="28">
        <f t="shared" si="21"/>
        <v>12564</v>
      </c>
      <c r="F73" s="28">
        <f t="shared" si="21"/>
        <v>18247</v>
      </c>
      <c r="G73" s="28">
        <f t="shared" si="21"/>
        <v>24866</v>
      </c>
      <c r="H73" s="28">
        <f t="shared" si="21"/>
        <v>24950</v>
      </c>
      <c r="I73" s="28">
        <f t="shared" si="21"/>
        <v>19192</v>
      </c>
      <c r="J73" s="28">
        <f t="shared" si="21"/>
        <v>14474</v>
      </c>
      <c r="K73" s="28">
        <f t="shared" si="21"/>
        <v>11281</v>
      </c>
      <c r="L73" s="28">
        <f t="shared" si="21"/>
        <v>7288</v>
      </c>
      <c r="M73" s="28">
        <f t="shared" si="21"/>
        <v>3027</v>
      </c>
      <c r="N73" s="28">
        <f t="shared" si="21"/>
        <v>1226</v>
      </c>
      <c r="O73" s="28">
        <f t="shared" si="21"/>
        <v>645</v>
      </c>
      <c r="P73" s="28">
        <f t="shared" si="21"/>
        <v>351</v>
      </c>
      <c r="Q73" s="28">
        <f t="shared" si="21"/>
        <v>251</v>
      </c>
      <c r="R73" s="28">
        <f t="shared" si="21"/>
        <v>185</v>
      </c>
      <c r="S73" s="28">
        <f t="shared" si="21"/>
        <v>0</v>
      </c>
      <c r="T73" s="28">
        <f t="shared" si="15"/>
        <v>208349</v>
      </c>
      <c r="U73" s="27"/>
      <c r="V73" s="28"/>
      <c r="W73" s="27">
        <f t="shared" si="16"/>
        <v>153359</v>
      </c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  <c r="IN73" s="27"/>
      <c r="IO73" s="27"/>
      <c r="IP73" s="27"/>
      <c r="IQ73" s="27"/>
      <c r="IR73" s="27"/>
      <c r="IS73" s="27"/>
      <c r="IT73" s="27"/>
      <c r="IU73" s="27"/>
      <c r="IV73" s="27"/>
    </row>
    <row r="74" spans="1:256" ht="10.5">
      <c r="A74" s="10">
        <v>99</v>
      </c>
      <c r="B74" s="17" t="str">
        <f t="shared" si="17"/>
        <v>Isapre Banmédica</v>
      </c>
      <c r="C74" s="28">
        <f aca="true" t="shared" si="22" ref="C74:S74">C12+C43</f>
        <v>62444</v>
      </c>
      <c r="D74" s="28">
        <f t="shared" si="22"/>
        <v>22283</v>
      </c>
      <c r="E74" s="28">
        <f t="shared" si="22"/>
        <v>21855</v>
      </c>
      <c r="F74" s="28">
        <f t="shared" si="22"/>
        <v>21811</v>
      </c>
      <c r="G74" s="28">
        <f t="shared" si="22"/>
        <v>21814</v>
      </c>
      <c r="H74" s="28">
        <f t="shared" si="22"/>
        <v>20815</v>
      </c>
      <c r="I74" s="28">
        <f t="shared" si="22"/>
        <v>21006</v>
      </c>
      <c r="J74" s="28">
        <f t="shared" si="22"/>
        <v>20563</v>
      </c>
      <c r="K74" s="28">
        <f t="shared" si="22"/>
        <v>18981</v>
      </c>
      <c r="L74" s="28">
        <f t="shared" si="22"/>
        <v>15319</v>
      </c>
      <c r="M74" s="28">
        <f t="shared" si="22"/>
        <v>10984</v>
      </c>
      <c r="N74" s="28">
        <f t="shared" si="22"/>
        <v>6957</v>
      </c>
      <c r="O74" s="28">
        <f t="shared" si="22"/>
        <v>4041</v>
      </c>
      <c r="P74" s="28">
        <f t="shared" si="22"/>
        <v>2477</v>
      </c>
      <c r="Q74" s="28">
        <f t="shared" si="22"/>
        <v>1712</v>
      </c>
      <c r="R74" s="28">
        <f t="shared" si="22"/>
        <v>1297</v>
      </c>
      <c r="S74" s="28">
        <f t="shared" si="22"/>
        <v>0</v>
      </c>
      <c r="T74" s="28">
        <f t="shared" si="15"/>
        <v>274359</v>
      </c>
      <c r="U74" s="27"/>
      <c r="V74" s="28"/>
      <c r="W74" s="27">
        <f t="shared" si="16"/>
        <v>211915</v>
      </c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  <c r="IP74" s="27"/>
      <c r="IQ74" s="27"/>
      <c r="IR74" s="27"/>
      <c r="IS74" s="27"/>
      <c r="IT74" s="27"/>
      <c r="IU74" s="27"/>
      <c r="IV74" s="27"/>
    </row>
    <row r="75" spans="1:256" ht="10.5">
      <c r="A75" s="10">
        <v>107</v>
      </c>
      <c r="B75" s="17" t="str">
        <f t="shared" si="17"/>
        <v>Consalud S.A.</v>
      </c>
      <c r="C75" s="28">
        <f aca="true" t="shared" si="23" ref="C75:S75">C13+C44</f>
        <v>65588</v>
      </c>
      <c r="D75" s="28">
        <f t="shared" si="23"/>
        <v>24633</v>
      </c>
      <c r="E75" s="28">
        <f t="shared" si="23"/>
        <v>26144</v>
      </c>
      <c r="F75" s="28">
        <f t="shared" si="23"/>
        <v>22620</v>
      </c>
      <c r="G75" s="28">
        <f t="shared" si="23"/>
        <v>22450</v>
      </c>
      <c r="H75" s="28">
        <f t="shared" si="23"/>
        <v>21431</v>
      </c>
      <c r="I75" s="28">
        <f t="shared" si="23"/>
        <v>20784</v>
      </c>
      <c r="J75" s="28">
        <f t="shared" si="23"/>
        <v>21255</v>
      </c>
      <c r="K75" s="28">
        <f t="shared" si="23"/>
        <v>19597</v>
      </c>
      <c r="L75" s="28">
        <f t="shared" si="23"/>
        <v>16069</v>
      </c>
      <c r="M75" s="28">
        <f t="shared" si="23"/>
        <v>9739</v>
      </c>
      <c r="N75" s="28">
        <f t="shared" si="23"/>
        <v>5038</v>
      </c>
      <c r="O75" s="28">
        <f t="shared" si="23"/>
        <v>3349</v>
      </c>
      <c r="P75" s="28">
        <f t="shared" si="23"/>
        <v>2241</v>
      </c>
      <c r="Q75" s="28">
        <f t="shared" si="23"/>
        <v>1481</v>
      </c>
      <c r="R75" s="28">
        <f t="shared" si="23"/>
        <v>1022</v>
      </c>
      <c r="S75" s="28">
        <f t="shared" si="23"/>
        <v>0</v>
      </c>
      <c r="T75" s="28">
        <f t="shared" si="15"/>
        <v>283441</v>
      </c>
      <c r="U75" s="27"/>
      <c r="V75" s="28"/>
      <c r="W75" s="27">
        <f t="shared" si="16"/>
        <v>217853</v>
      </c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  <c r="IO75" s="27"/>
      <c r="IP75" s="27"/>
      <c r="IQ75" s="27"/>
      <c r="IR75" s="27"/>
      <c r="IS75" s="27"/>
      <c r="IT75" s="27"/>
      <c r="IU75" s="27"/>
      <c r="IV75" s="27"/>
    </row>
    <row r="76" spans="1:256" ht="10.5">
      <c r="A76" s="10"/>
      <c r="B76" s="10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  <c r="IK76" s="27"/>
      <c r="IL76" s="27"/>
      <c r="IM76" s="27"/>
      <c r="IN76" s="27"/>
      <c r="IO76" s="27"/>
      <c r="IP76" s="27"/>
      <c r="IQ76" s="27"/>
      <c r="IR76" s="27"/>
      <c r="IS76" s="27"/>
      <c r="IT76" s="27"/>
      <c r="IU76" s="27"/>
      <c r="IV76" s="27"/>
    </row>
    <row r="77" spans="1:256" ht="10.5">
      <c r="A77" s="105"/>
      <c r="B77" s="106" t="s">
        <v>43</v>
      </c>
      <c r="C77" s="126">
        <f aca="true" t="shared" si="24" ref="C77:T77">SUM(C69:C76)</f>
        <v>314153</v>
      </c>
      <c r="D77" s="126">
        <f t="shared" si="24"/>
        <v>104161</v>
      </c>
      <c r="E77" s="126">
        <f t="shared" si="24"/>
        <v>106139</v>
      </c>
      <c r="F77" s="126">
        <f t="shared" si="24"/>
        <v>120798</v>
      </c>
      <c r="G77" s="126">
        <f t="shared" si="24"/>
        <v>127698</v>
      </c>
      <c r="H77" s="126">
        <f t="shared" si="24"/>
        <v>120825</v>
      </c>
      <c r="I77" s="126">
        <f t="shared" si="24"/>
        <v>108203</v>
      </c>
      <c r="J77" s="126">
        <f t="shared" si="24"/>
        <v>98095</v>
      </c>
      <c r="K77" s="126">
        <f t="shared" si="24"/>
        <v>88322</v>
      </c>
      <c r="L77" s="126">
        <f t="shared" si="24"/>
        <v>70988</v>
      </c>
      <c r="M77" s="126">
        <f t="shared" si="24"/>
        <v>45000</v>
      </c>
      <c r="N77" s="126">
        <f t="shared" si="24"/>
        <v>26845</v>
      </c>
      <c r="O77" s="126">
        <f t="shared" si="24"/>
        <v>15891</v>
      </c>
      <c r="P77" s="126">
        <f t="shared" si="24"/>
        <v>9675</v>
      </c>
      <c r="Q77" s="126">
        <f t="shared" si="24"/>
        <v>6171</v>
      </c>
      <c r="R77" s="126">
        <f t="shared" si="24"/>
        <v>4269</v>
      </c>
      <c r="S77" s="126">
        <f t="shared" si="24"/>
        <v>0</v>
      </c>
      <c r="T77" s="126">
        <f t="shared" si="24"/>
        <v>1367233</v>
      </c>
      <c r="U77" s="27">
        <v>0</v>
      </c>
      <c r="V77" s="28"/>
      <c r="W77" s="28">
        <f>SUM(W69:W75)</f>
        <v>1053080</v>
      </c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  <c r="IN77" s="27"/>
      <c r="IO77" s="27"/>
      <c r="IP77" s="27"/>
      <c r="IQ77" s="27"/>
      <c r="IR77" s="27"/>
      <c r="IS77" s="27"/>
      <c r="IT77" s="27"/>
      <c r="IU77" s="27"/>
      <c r="IV77" s="27"/>
    </row>
    <row r="78" spans="1:256" ht="10.5">
      <c r="A78" s="10"/>
      <c r="B78" s="10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  <c r="IP78" s="27"/>
      <c r="IQ78" s="27"/>
      <c r="IR78" s="27"/>
      <c r="IS78" s="27"/>
      <c r="IT78" s="27"/>
      <c r="IU78" s="27"/>
      <c r="IV78" s="27"/>
    </row>
    <row r="79" spans="1:256" ht="10.5">
      <c r="A79" s="10">
        <v>62</v>
      </c>
      <c r="B79" s="17" t="str">
        <f aca="true" t="shared" si="25" ref="B79:B84">+B48</f>
        <v>San Lorenzo</v>
      </c>
      <c r="C79" s="28">
        <f aca="true" t="shared" si="26" ref="C79:R79">C17+C48</f>
        <v>274</v>
      </c>
      <c r="D79" s="28">
        <f t="shared" si="26"/>
        <v>139</v>
      </c>
      <c r="E79" s="28">
        <f t="shared" si="26"/>
        <v>179</v>
      </c>
      <c r="F79" s="28">
        <f t="shared" si="26"/>
        <v>21</v>
      </c>
      <c r="G79" s="28">
        <f t="shared" si="26"/>
        <v>43</v>
      </c>
      <c r="H79" s="28">
        <f t="shared" si="26"/>
        <v>75</v>
      </c>
      <c r="I79" s="28">
        <f t="shared" si="26"/>
        <v>93</v>
      </c>
      <c r="J79" s="28">
        <f t="shared" si="26"/>
        <v>142</v>
      </c>
      <c r="K79" s="28">
        <f t="shared" si="26"/>
        <v>234</v>
      </c>
      <c r="L79" s="28">
        <f t="shared" si="26"/>
        <v>214</v>
      </c>
      <c r="M79" s="28">
        <f t="shared" si="26"/>
        <v>125</v>
      </c>
      <c r="N79" s="28">
        <f t="shared" si="26"/>
        <v>49</v>
      </c>
      <c r="O79" s="28">
        <f t="shared" si="26"/>
        <v>32</v>
      </c>
      <c r="P79" s="28">
        <f t="shared" si="26"/>
        <v>15</v>
      </c>
      <c r="Q79" s="28">
        <f t="shared" si="26"/>
        <v>14</v>
      </c>
      <c r="R79" s="28">
        <f t="shared" si="26"/>
        <v>22</v>
      </c>
      <c r="S79" s="28">
        <f>S17+S48</f>
        <v>0</v>
      </c>
      <c r="T79" s="28">
        <f aca="true" t="shared" si="27" ref="T79:T84">SUM(C79:S79)</f>
        <v>1671</v>
      </c>
      <c r="U79" s="27"/>
      <c r="V79" s="28"/>
      <c r="W79" s="27">
        <f aca="true" t="shared" si="28" ref="W79:W84">+T79-C79</f>
        <v>1397</v>
      </c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  <c r="IQ79" s="27"/>
      <c r="IR79" s="27"/>
      <c r="IS79" s="27"/>
      <c r="IT79" s="27"/>
      <c r="IU79" s="27"/>
      <c r="IV79" s="27"/>
    </row>
    <row r="80" spans="1:256" ht="10.5">
      <c r="A80" s="10">
        <v>63</v>
      </c>
      <c r="B80" s="17" t="str">
        <f t="shared" si="25"/>
        <v>Fusat Ltda.</v>
      </c>
      <c r="C80" s="28">
        <f aca="true" t="shared" si="29" ref="C80:R80">C18+C49</f>
        <v>2480</v>
      </c>
      <c r="D80" s="28">
        <f t="shared" si="29"/>
        <v>1040</v>
      </c>
      <c r="E80" s="28">
        <f t="shared" si="29"/>
        <v>1081</v>
      </c>
      <c r="F80" s="28">
        <f t="shared" si="29"/>
        <v>293</v>
      </c>
      <c r="G80" s="28">
        <f t="shared" si="29"/>
        <v>575</v>
      </c>
      <c r="H80" s="28">
        <f t="shared" si="29"/>
        <v>715</v>
      </c>
      <c r="I80" s="28">
        <f t="shared" si="29"/>
        <v>732</v>
      </c>
      <c r="J80" s="28">
        <f t="shared" si="29"/>
        <v>867</v>
      </c>
      <c r="K80" s="28">
        <f t="shared" si="29"/>
        <v>1031</v>
      </c>
      <c r="L80" s="28">
        <f t="shared" si="29"/>
        <v>1524</v>
      </c>
      <c r="M80" s="28">
        <f t="shared" si="29"/>
        <v>1520</v>
      </c>
      <c r="N80" s="28">
        <f t="shared" si="29"/>
        <v>1129</v>
      </c>
      <c r="O80" s="28">
        <f t="shared" si="29"/>
        <v>654</v>
      </c>
      <c r="P80" s="28">
        <f t="shared" si="29"/>
        <v>291</v>
      </c>
      <c r="Q80" s="28">
        <f t="shared" si="29"/>
        <v>176</v>
      </c>
      <c r="R80" s="28">
        <f t="shared" si="29"/>
        <v>164</v>
      </c>
      <c r="S80" s="28">
        <f>S18+S49</f>
        <v>0</v>
      </c>
      <c r="T80" s="28">
        <f t="shared" si="27"/>
        <v>14272</v>
      </c>
      <c r="U80" s="27"/>
      <c r="V80" s="28"/>
      <c r="W80" s="27">
        <f t="shared" si="28"/>
        <v>11792</v>
      </c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27"/>
      <c r="IO80" s="27"/>
      <c r="IP80" s="27"/>
      <c r="IQ80" s="27"/>
      <c r="IR80" s="27"/>
      <c r="IS80" s="27"/>
      <c r="IT80" s="27"/>
      <c r="IU80" s="27"/>
      <c r="IV80" s="27"/>
    </row>
    <row r="81" spans="1:256" ht="10.5">
      <c r="A81" s="10">
        <v>65</v>
      </c>
      <c r="B81" s="17" t="str">
        <f t="shared" si="25"/>
        <v>Chuquicamata</v>
      </c>
      <c r="C81" s="28">
        <f aca="true" t="shared" si="30" ref="C81:R81">C19+C50</f>
        <v>3770</v>
      </c>
      <c r="D81" s="28">
        <f t="shared" si="30"/>
        <v>1946</v>
      </c>
      <c r="E81" s="28">
        <f t="shared" si="30"/>
        <v>1638</v>
      </c>
      <c r="F81" s="28">
        <f t="shared" si="30"/>
        <v>437</v>
      </c>
      <c r="G81" s="28">
        <f t="shared" si="30"/>
        <v>631</v>
      </c>
      <c r="H81" s="28">
        <f t="shared" si="30"/>
        <v>846</v>
      </c>
      <c r="I81" s="28">
        <f t="shared" si="30"/>
        <v>1039</v>
      </c>
      <c r="J81" s="28">
        <f t="shared" si="30"/>
        <v>1420</v>
      </c>
      <c r="K81" s="28">
        <f t="shared" si="30"/>
        <v>1578</v>
      </c>
      <c r="L81" s="28">
        <f t="shared" si="30"/>
        <v>1416</v>
      </c>
      <c r="M81" s="28">
        <f t="shared" si="30"/>
        <v>1036</v>
      </c>
      <c r="N81" s="28">
        <f t="shared" si="30"/>
        <v>629</v>
      </c>
      <c r="O81" s="28">
        <f t="shared" si="30"/>
        <v>260</v>
      </c>
      <c r="P81" s="28">
        <f t="shared" si="30"/>
        <v>121</v>
      </c>
      <c r="Q81" s="28">
        <f t="shared" si="30"/>
        <v>110</v>
      </c>
      <c r="R81" s="28">
        <f t="shared" si="30"/>
        <v>118</v>
      </c>
      <c r="S81" s="28">
        <f>S19+S50</f>
        <v>0</v>
      </c>
      <c r="T81" s="28">
        <f t="shared" si="27"/>
        <v>16995</v>
      </c>
      <c r="U81" s="27"/>
      <c r="V81" s="28"/>
      <c r="W81" s="27">
        <f t="shared" si="28"/>
        <v>13225</v>
      </c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/>
      <c r="IJ81" s="27"/>
      <c r="IK81" s="27"/>
      <c r="IL81" s="27"/>
      <c r="IM81" s="27"/>
      <c r="IN81" s="27"/>
      <c r="IO81" s="27"/>
      <c r="IP81" s="27"/>
      <c r="IQ81" s="27"/>
      <c r="IR81" s="27"/>
      <c r="IS81" s="27"/>
      <c r="IT81" s="27"/>
      <c r="IU81" s="27"/>
      <c r="IV81" s="27"/>
    </row>
    <row r="82" spans="1:256" ht="10.5">
      <c r="A82" s="10">
        <v>68</v>
      </c>
      <c r="B82" s="17" t="str">
        <f t="shared" si="25"/>
        <v>Río Blanco</v>
      </c>
      <c r="C82" s="28">
        <f aca="true" t="shared" si="31" ref="C82:R82">C20+C51</f>
        <v>745</v>
      </c>
      <c r="D82" s="28">
        <f t="shared" si="31"/>
        <v>325</v>
      </c>
      <c r="E82" s="28">
        <f t="shared" si="31"/>
        <v>293</v>
      </c>
      <c r="F82" s="28">
        <f t="shared" si="31"/>
        <v>74</v>
      </c>
      <c r="G82" s="28">
        <f t="shared" si="31"/>
        <v>143</v>
      </c>
      <c r="H82" s="28">
        <f t="shared" si="31"/>
        <v>254</v>
      </c>
      <c r="I82" s="28">
        <f t="shared" si="31"/>
        <v>199</v>
      </c>
      <c r="J82" s="28">
        <f t="shared" si="31"/>
        <v>197</v>
      </c>
      <c r="K82" s="28">
        <f t="shared" si="31"/>
        <v>205</v>
      </c>
      <c r="L82" s="28">
        <f t="shared" si="31"/>
        <v>177</v>
      </c>
      <c r="M82" s="28">
        <f t="shared" si="31"/>
        <v>175</v>
      </c>
      <c r="N82" s="28">
        <f t="shared" si="31"/>
        <v>111</v>
      </c>
      <c r="O82" s="28">
        <f t="shared" si="31"/>
        <v>47</v>
      </c>
      <c r="P82" s="28">
        <f t="shared" si="31"/>
        <v>20</v>
      </c>
      <c r="Q82" s="28">
        <f t="shared" si="31"/>
        <v>19</v>
      </c>
      <c r="R82" s="28">
        <f t="shared" si="31"/>
        <v>13</v>
      </c>
      <c r="S82" s="28">
        <f>S20+S51</f>
        <v>0</v>
      </c>
      <c r="T82" s="28">
        <f t="shared" si="27"/>
        <v>2997</v>
      </c>
      <c r="U82" s="27"/>
      <c r="V82" s="28"/>
      <c r="W82" s="27">
        <f t="shared" si="28"/>
        <v>2252</v>
      </c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27"/>
      <c r="IV82" s="27"/>
    </row>
    <row r="83" spans="1:256" ht="10.5">
      <c r="A83" s="10">
        <v>76</v>
      </c>
      <c r="B83" s="17" t="str">
        <f t="shared" si="25"/>
        <v>Isapre Fundación</v>
      </c>
      <c r="C83" s="28">
        <f aca="true" t="shared" si="32" ref="C83:R83">C21+C52</f>
        <v>2416</v>
      </c>
      <c r="D83" s="28">
        <f t="shared" si="32"/>
        <v>946</v>
      </c>
      <c r="E83" s="28">
        <f t="shared" si="32"/>
        <v>926</v>
      </c>
      <c r="F83" s="28">
        <f t="shared" si="32"/>
        <v>776</v>
      </c>
      <c r="G83" s="28">
        <f t="shared" si="32"/>
        <v>1052</v>
      </c>
      <c r="H83" s="28">
        <f t="shared" si="32"/>
        <v>866</v>
      </c>
      <c r="I83" s="28">
        <f t="shared" si="32"/>
        <v>891</v>
      </c>
      <c r="J83" s="28">
        <f t="shared" si="32"/>
        <v>786</v>
      </c>
      <c r="K83" s="28">
        <f t="shared" si="32"/>
        <v>725</v>
      </c>
      <c r="L83" s="28">
        <f t="shared" si="32"/>
        <v>814</v>
      </c>
      <c r="M83" s="28">
        <f t="shared" si="32"/>
        <v>1135</v>
      </c>
      <c r="N83" s="28">
        <f t="shared" si="32"/>
        <v>1079</v>
      </c>
      <c r="O83" s="28">
        <f t="shared" si="32"/>
        <v>695</v>
      </c>
      <c r="P83" s="28">
        <f t="shared" si="32"/>
        <v>609</v>
      </c>
      <c r="Q83" s="28">
        <f t="shared" si="32"/>
        <v>584</v>
      </c>
      <c r="R83" s="28">
        <f t="shared" si="32"/>
        <v>796</v>
      </c>
      <c r="S83" s="28">
        <f>S21+S52</f>
        <v>0</v>
      </c>
      <c r="T83" s="28">
        <f t="shared" si="27"/>
        <v>15096</v>
      </c>
      <c r="U83" s="27"/>
      <c r="V83" s="28"/>
      <c r="W83" s="27">
        <f t="shared" si="28"/>
        <v>12680</v>
      </c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27"/>
      <c r="IV83" s="27"/>
    </row>
    <row r="84" spans="1:256" ht="10.5">
      <c r="A84" s="10">
        <v>94</v>
      </c>
      <c r="B84" s="17" t="str">
        <f t="shared" si="25"/>
        <v>Cruz del Norte</v>
      </c>
      <c r="C84" s="28">
        <f aca="true" t="shared" si="33" ref="C84:R84">C22+C53</f>
        <v>447</v>
      </c>
      <c r="D84" s="28">
        <f t="shared" si="33"/>
        <v>192</v>
      </c>
      <c r="E84" s="28">
        <f t="shared" si="33"/>
        <v>84</v>
      </c>
      <c r="F84" s="28">
        <f t="shared" si="33"/>
        <v>38</v>
      </c>
      <c r="G84" s="28">
        <f t="shared" si="33"/>
        <v>74</v>
      </c>
      <c r="H84" s="28">
        <f t="shared" si="33"/>
        <v>96</v>
      </c>
      <c r="I84" s="28">
        <f t="shared" si="33"/>
        <v>107</v>
      </c>
      <c r="J84" s="28">
        <f t="shared" si="33"/>
        <v>152</v>
      </c>
      <c r="K84" s="28">
        <f t="shared" si="33"/>
        <v>134</v>
      </c>
      <c r="L84" s="28">
        <f t="shared" si="33"/>
        <v>92</v>
      </c>
      <c r="M84" s="28">
        <f t="shared" si="33"/>
        <v>50</v>
      </c>
      <c r="N84" s="28">
        <f t="shared" si="33"/>
        <v>16</v>
      </c>
      <c r="O84" s="28">
        <f t="shared" si="33"/>
        <v>7</v>
      </c>
      <c r="P84" s="28">
        <f t="shared" si="33"/>
        <v>8</v>
      </c>
      <c r="Q84" s="28">
        <f t="shared" si="33"/>
        <v>4</v>
      </c>
      <c r="R84" s="28">
        <f>R22+R53</f>
        <v>2</v>
      </c>
      <c r="S84" s="28">
        <f>S22+S53</f>
        <v>0</v>
      </c>
      <c r="T84" s="28">
        <f t="shared" si="27"/>
        <v>1503</v>
      </c>
      <c r="U84" s="27"/>
      <c r="V84" s="28"/>
      <c r="W84" s="27">
        <f t="shared" si="28"/>
        <v>1056</v>
      </c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27"/>
      <c r="IJ84" s="27"/>
      <c r="IK84" s="27"/>
      <c r="IL84" s="27"/>
      <c r="IM84" s="27"/>
      <c r="IN84" s="27"/>
      <c r="IO84" s="27"/>
      <c r="IP84" s="27"/>
      <c r="IQ84" s="27"/>
      <c r="IR84" s="27"/>
      <c r="IS84" s="27"/>
      <c r="IT84" s="27"/>
      <c r="IU84" s="27"/>
      <c r="IV84" s="27"/>
    </row>
    <row r="85" spans="1:256" ht="10.5">
      <c r="A85" s="10"/>
      <c r="B85" s="10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27"/>
      <c r="IJ85" s="27"/>
      <c r="IK85" s="27"/>
      <c r="IL85" s="27"/>
      <c r="IM85" s="27"/>
      <c r="IN85" s="27"/>
      <c r="IO85" s="27"/>
      <c r="IP85" s="27"/>
      <c r="IQ85" s="27"/>
      <c r="IR85" s="27"/>
      <c r="IS85" s="27"/>
      <c r="IT85" s="27"/>
      <c r="IU85" s="27"/>
      <c r="IV85" s="27"/>
    </row>
    <row r="86" spans="1:256" ht="10.5">
      <c r="A86" s="106"/>
      <c r="B86" s="106" t="s">
        <v>49</v>
      </c>
      <c r="C86" s="126">
        <f aca="true" t="shared" si="34" ref="C86:T86">SUM(C79:C84)</f>
        <v>10132</v>
      </c>
      <c r="D86" s="126">
        <f>SUM(D79:D84)</f>
        <v>4588</v>
      </c>
      <c r="E86" s="126">
        <f t="shared" si="34"/>
        <v>4201</v>
      </c>
      <c r="F86" s="126">
        <f t="shared" si="34"/>
        <v>1639</v>
      </c>
      <c r="G86" s="126">
        <f t="shared" si="34"/>
        <v>2518</v>
      </c>
      <c r="H86" s="126">
        <f t="shared" si="34"/>
        <v>2852</v>
      </c>
      <c r="I86" s="126">
        <f t="shared" si="34"/>
        <v>3061</v>
      </c>
      <c r="J86" s="126">
        <f t="shared" si="34"/>
        <v>3564</v>
      </c>
      <c r="K86" s="126">
        <f t="shared" si="34"/>
        <v>3907</v>
      </c>
      <c r="L86" s="126">
        <f t="shared" si="34"/>
        <v>4237</v>
      </c>
      <c r="M86" s="126">
        <f t="shared" si="34"/>
        <v>4041</v>
      </c>
      <c r="N86" s="126">
        <f t="shared" si="34"/>
        <v>3013</v>
      </c>
      <c r="O86" s="126">
        <f t="shared" si="34"/>
        <v>1695</v>
      </c>
      <c r="P86" s="126">
        <f t="shared" si="34"/>
        <v>1064</v>
      </c>
      <c r="Q86" s="126">
        <f t="shared" si="34"/>
        <v>907</v>
      </c>
      <c r="R86" s="126">
        <f t="shared" si="34"/>
        <v>1115</v>
      </c>
      <c r="S86" s="126">
        <f t="shared" si="34"/>
        <v>0</v>
      </c>
      <c r="T86" s="126">
        <f t="shared" si="34"/>
        <v>52534</v>
      </c>
      <c r="U86" s="27">
        <v>0</v>
      </c>
      <c r="V86" s="28"/>
      <c r="W86" s="28">
        <f>SUM(W79:W84)</f>
        <v>42402</v>
      </c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27"/>
      <c r="IJ86" s="27"/>
      <c r="IK86" s="27"/>
      <c r="IL86" s="27"/>
      <c r="IM86" s="27"/>
      <c r="IN86" s="27"/>
      <c r="IO86" s="27"/>
      <c r="IP86" s="27"/>
      <c r="IQ86" s="27"/>
      <c r="IR86" s="27"/>
      <c r="IS86" s="27"/>
      <c r="IT86" s="27"/>
      <c r="IU86" s="27"/>
      <c r="IV86" s="27"/>
    </row>
    <row r="87" spans="1:256" ht="10.5">
      <c r="A87" s="10"/>
      <c r="B87" s="10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7"/>
      <c r="V87" s="28"/>
      <c r="W87" s="28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  <c r="IF87" s="27"/>
      <c r="IG87" s="27"/>
      <c r="IH87" s="27"/>
      <c r="II87" s="27"/>
      <c r="IJ87" s="27"/>
      <c r="IK87" s="27"/>
      <c r="IL87" s="27"/>
      <c r="IM87" s="27"/>
      <c r="IN87" s="27"/>
      <c r="IO87" s="27"/>
      <c r="IP87" s="27"/>
      <c r="IQ87" s="27"/>
      <c r="IR87" s="27"/>
      <c r="IS87" s="27"/>
      <c r="IT87" s="27"/>
      <c r="IU87" s="27"/>
      <c r="IV87" s="27"/>
    </row>
    <row r="88" spans="1:256" ht="10.5">
      <c r="A88" s="128"/>
      <c r="B88" s="128" t="s">
        <v>50</v>
      </c>
      <c r="C88" s="126">
        <f aca="true" t="shared" si="35" ref="C88:T88">C77+C86</f>
        <v>324285</v>
      </c>
      <c r="D88" s="126">
        <f>D77+D86</f>
        <v>108749</v>
      </c>
      <c r="E88" s="126">
        <f t="shared" si="35"/>
        <v>110340</v>
      </c>
      <c r="F88" s="126">
        <f t="shared" si="35"/>
        <v>122437</v>
      </c>
      <c r="G88" s="126">
        <f t="shared" si="35"/>
        <v>130216</v>
      </c>
      <c r="H88" s="126">
        <f t="shared" si="35"/>
        <v>123677</v>
      </c>
      <c r="I88" s="126">
        <f t="shared" si="35"/>
        <v>111264</v>
      </c>
      <c r="J88" s="126">
        <f t="shared" si="35"/>
        <v>101659</v>
      </c>
      <c r="K88" s="126">
        <f t="shared" si="35"/>
        <v>92229</v>
      </c>
      <c r="L88" s="126">
        <f t="shared" si="35"/>
        <v>75225</v>
      </c>
      <c r="M88" s="126">
        <f t="shared" si="35"/>
        <v>49041</v>
      </c>
      <c r="N88" s="126">
        <f t="shared" si="35"/>
        <v>29858</v>
      </c>
      <c r="O88" s="126">
        <f t="shared" si="35"/>
        <v>17586</v>
      </c>
      <c r="P88" s="126">
        <f t="shared" si="35"/>
        <v>10739</v>
      </c>
      <c r="Q88" s="126">
        <f t="shared" si="35"/>
        <v>7078</v>
      </c>
      <c r="R88" s="126">
        <f t="shared" si="35"/>
        <v>5384</v>
      </c>
      <c r="S88" s="28">
        <f t="shared" si="35"/>
        <v>0</v>
      </c>
      <c r="T88" s="126">
        <f t="shared" si="35"/>
        <v>1419767</v>
      </c>
      <c r="U88" s="27">
        <v>0</v>
      </c>
      <c r="V88" s="28"/>
      <c r="W88" s="28">
        <f>W77+W86</f>
        <v>1095482</v>
      </c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</row>
    <row r="89" spans="1:256" ht="10.5">
      <c r="A89" s="10"/>
      <c r="B89" s="10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  <c r="IF89" s="27"/>
      <c r="IG89" s="27"/>
      <c r="IH89" s="27"/>
      <c r="II89" s="27"/>
      <c r="IJ89" s="27"/>
      <c r="IK89" s="27"/>
      <c r="IL89" s="27"/>
      <c r="IM89" s="27"/>
      <c r="IN89" s="27"/>
      <c r="IO89" s="27"/>
      <c r="IP89" s="27"/>
      <c r="IQ89" s="27"/>
      <c r="IR89" s="27"/>
      <c r="IS89" s="27"/>
      <c r="IT89" s="27"/>
      <c r="IU89" s="27"/>
      <c r="IV89" s="27"/>
    </row>
    <row r="90" spans="1:256" ht="11.25" thickBot="1">
      <c r="A90" s="135"/>
      <c r="B90" s="135" t="s">
        <v>51</v>
      </c>
      <c r="C90" s="137">
        <f aca="true" t="shared" si="36" ref="C90:S90">(C88/$T88)</f>
        <v>0.22840719639208407</v>
      </c>
      <c r="D90" s="137">
        <f>(D88/$T88)</f>
        <v>0.07659637109469371</v>
      </c>
      <c r="E90" s="137">
        <f t="shared" si="36"/>
        <v>0.07771697750405525</v>
      </c>
      <c r="F90" s="137">
        <f t="shared" si="36"/>
        <v>0.08623738965619006</v>
      </c>
      <c r="G90" s="137">
        <f t="shared" si="36"/>
        <v>0.09171645770045367</v>
      </c>
      <c r="H90" s="137">
        <f t="shared" si="36"/>
        <v>0.08711077240138698</v>
      </c>
      <c r="I90" s="137">
        <f t="shared" si="36"/>
        <v>0.07836778851741166</v>
      </c>
      <c r="J90" s="137">
        <f t="shared" si="36"/>
        <v>0.07160259394675324</v>
      </c>
      <c r="K90" s="137">
        <f t="shared" si="36"/>
        <v>0.06496065903771535</v>
      </c>
      <c r="L90" s="137">
        <f t="shared" si="36"/>
        <v>0.05298404597374076</v>
      </c>
      <c r="M90" s="137">
        <f t="shared" si="36"/>
        <v>0.03454158323161476</v>
      </c>
      <c r="N90" s="137">
        <f t="shared" si="36"/>
        <v>0.021030211295233654</v>
      </c>
      <c r="O90" s="137">
        <f t="shared" si="36"/>
        <v>0.012386539481478298</v>
      </c>
      <c r="P90" s="137">
        <f t="shared" si="36"/>
        <v>0.007563917177959482</v>
      </c>
      <c r="Q90" s="137">
        <f t="shared" si="36"/>
        <v>0.004985325056857921</v>
      </c>
      <c r="R90" s="137">
        <f t="shared" si="36"/>
        <v>0.0037921715323711567</v>
      </c>
      <c r="S90" s="137">
        <f t="shared" si="36"/>
        <v>0</v>
      </c>
      <c r="T90" s="137">
        <f>SUM(C90:R90)</f>
        <v>0.9999999999999998</v>
      </c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  <c r="IM90" s="27"/>
      <c r="IN90" s="27"/>
      <c r="IO90" s="27"/>
      <c r="IP90" s="27"/>
      <c r="IQ90" s="27"/>
      <c r="IR90" s="27"/>
      <c r="IS90" s="27"/>
      <c r="IT90" s="27"/>
      <c r="IU90" s="27"/>
      <c r="IV90" s="27"/>
    </row>
    <row r="91" spans="2:256" ht="10.5">
      <c r="B91" s="17" t="str">
        <f>+'Cartera masculina por edad'!B29</f>
        <v>Fuente: Superintendencia de Salud, Archivo Maestro de Beneficiarios.</v>
      </c>
      <c r="C91" s="19"/>
      <c r="D91" s="19"/>
      <c r="E91" s="19"/>
      <c r="F91" s="19"/>
      <c r="G91" s="19"/>
      <c r="H91" s="19"/>
      <c r="I91" s="19"/>
      <c r="J91" s="19"/>
      <c r="K91" s="19"/>
      <c r="L91" s="54" t="s">
        <v>1</v>
      </c>
      <c r="M91" s="54" t="s">
        <v>1</v>
      </c>
      <c r="N91" s="54" t="s">
        <v>1</v>
      </c>
      <c r="O91" s="54" t="s">
        <v>1</v>
      </c>
      <c r="P91" s="19"/>
      <c r="Q91" s="19"/>
      <c r="R91" s="54" t="s">
        <v>1</v>
      </c>
      <c r="S91" s="54"/>
      <c r="T91" s="54" t="s">
        <v>1</v>
      </c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  <c r="IM91" s="27"/>
      <c r="IN91" s="27"/>
      <c r="IO91" s="27"/>
      <c r="IP91" s="27"/>
      <c r="IQ91" s="27"/>
      <c r="IR91" s="27"/>
      <c r="IS91" s="27"/>
      <c r="IT91" s="27"/>
      <c r="IU91" s="27"/>
      <c r="IV91" s="27"/>
    </row>
    <row r="92" spans="2:256" ht="10.5">
      <c r="B92" s="17" t="str">
        <f>+'Cartera masculina por edad'!B30</f>
        <v>(*) Son aquellos datos que no presentan información en el campo edad.</v>
      </c>
      <c r="C92" s="10"/>
      <c r="D92" s="10"/>
      <c r="E92" s="10"/>
      <c r="F92" s="10"/>
      <c r="G92" s="10"/>
      <c r="H92" s="10"/>
      <c r="I92" s="10"/>
      <c r="J92" s="10"/>
      <c r="K92" s="10"/>
      <c r="L92" s="17" t="s">
        <v>1</v>
      </c>
      <c r="M92" s="17" t="s">
        <v>1</v>
      </c>
      <c r="N92" s="17" t="s">
        <v>1</v>
      </c>
      <c r="O92" s="17" t="s">
        <v>1</v>
      </c>
      <c r="P92" s="10"/>
      <c r="Q92" s="10"/>
      <c r="R92" s="17" t="s">
        <v>1</v>
      </c>
      <c r="S92" s="17"/>
      <c r="T92" s="17" t="s">
        <v>1</v>
      </c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27"/>
      <c r="IJ92" s="27"/>
      <c r="IK92" s="27"/>
      <c r="IL92" s="27"/>
      <c r="IM92" s="27"/>
      <c r="IN92" s="27"/>
      <c r="IO92" s="27"/>
      <c r="IP92" s="27"/>
      <c r="IQ92" s="27"/>
      <c r="IR92" s="27"/>
      <c r="IS92" s="27"/>
      <c r="IT92" s="27"/>
      <c r="IU92" s="27"/>
      <c r="IV92" s="27"/>
    </row>
    <row r="93" ht="10.5"/>
    <row r="94" spans="1:20" ht="14.25">
      <c r="A94" s="175" t="s">
        <v>224</v>
      </c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</row>
    <row r="95" ht="10.5"/>
    <row r="96" ht="10.5"/>
    <row r="97" ht="10.5"/>
    <row r="98" ht="10.5"/>
    <row r="99" ht="10.5"/>
    <row r="100" ht="10.5"/>
    <row r="101" ht="10.5"/>
    <row r="102" ht="10.5"/>
    <row r="103" ht="10.5"/>
    <row r="104" ht="10.5"/>
    <row r="105" ht="10.5"/>
    <row r="106" ht="10.5"/>
    <row r="107" ht="10.5"/>
    <row r="108" ht="10.5"/>
    <row r="109" ht="10.5"/>
    <row r="110" ht="10.5"/>
  </sheetData>
  <sheetProtection/>
  <mergeCells count="13">
    <mergeCell ref="B3:T3"/>
    <mergeCell ref="C5:R5"/>
    <mergeCell ref="B33:T33"/>
    <mergeCell ref="A94:T94"/>
    <mergeCell ref="A63:T63"/>
    <mergeCell ref="A32:T32"/>
    <mergeCell ref="A1:T1"/>
    <mergeCell ref="C67:R67"/>
    <mergeCell ref="B34:T34"/>
    <mergeCell ref="C36:R36"/>
    <mergeCell ref="B64:T64"/>
    <mergeCell ref="B65:T65"/>
    <mergeCell ref="B2:T2"/>
  </mergeCells>
  <hyperlinks>
    <hyperlink ref="A1" location="Indice!A1" display="Volver"/>
    <hyperlink ref="A32" location="Indice!A1" display="Volver"/>
    <hyperlink ref="A63" location="Indice!A1" display="Volver"/>
    <hyperlink ref="A94" location="Indice!A1" display="Volver"/>
  </hyperlink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96"/>
  <sheetViews>
    <sheetView showGridLines="0" zoomScale="80" zoomScaleNormal="80" zoomScalePageLayoutView="0" workbookViewId="0" topLeftCell="A1">
      <selection activeCell="B3" sqref="B3:T3"/>
    </sheetView>
  </sheetViews>
  <sheetFormatPr defaultColWidth="0" defaultRowHeight="15" zeroHeight="1"/>
  <cols>
    <col min="1" max="1" width="3.69921875" style="8" bestFit="1" customWidth="1"/>
    <col min="2" max="2" width="19.3984375" style="8" customWidth="1"/>
    <col min="3" max="3" width="11.09765625" style="8" bestFit="1" customWidth="1"/>
    <col min="4" max="4" width="7" style="8" customWidth="1"/>
    <col min="5" max="5" width="7" style="8" bestFit="1" customWidth="1"/>
    <col min="6" max="6" width="6.09765625" style="8" bestFit="1" customWidth="1"/>
    <col min="7" max="7" width="6.59765625" style="8" customWidth="1"/>
    <col min="8" max="9" width="6.09765625" style="8" bestFit="1" customWidth="1"/>
    <col min="10" max="10" width="6" style="8" bestFit="1" customWidth="1"/>
    <col min="11" max="11" width="5.8984375" style="8" bestFit="1" customWidth="1"/>
    <col min="12" max="13" width="7.19921875" style="8" bestFit="1" customWidth="1"/>
    <col min="14" max="14" width="7.69921875" style="8" bestFit="1" customWidth="1"/>
    <col min="15" max="15" width="7.19921875" style="8" bestFit="1" customWidth="1"/>
    <col min="16" max="18" width="6.19921875" style="8" bestFit="1" customWidth="1"/>
    <col min="19" max="19" width="6.5" style="8" customWidth="1"/>
    <col min="20" max="20" width="8" style="8" bestFit="1" customWidth="1"/>
    <col min="21" max="21" width="6.8984375" style="8" bestFit="1" customWidth="1"/>
    <col min="22" max="22" width="10.09765625" style="8" hidden="1" customWidth="1"/>
    <col min="23" max="23" width="12.09765625" style="8" hidden="1" customWidth="1"/>
    <col min="24" max="24" width="13" style="8" hidden="1" customWidth="1"/>
    <col min="25" max="25" width="9.19921875" style="8" hidden="1" customWidth="1"/>
    <col min="26" max="27" width="0" style="8" hidden="1" customWidth="1"/>
    <col min="28" max="28" width="8.59765625" style="8" hidden="1" customWidth="1"/>
    <col min="29" max="16384" width="0" style="8" hidden="1" customWidth="1"/>
  </cols>
  <sheetData>
    <row r="1" spans="1:20" ht="14.25">
      <c r="A1" s="175" t="s">
        <v>224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</row>
    <row r="2" spans="1:256" ht="13.5">
      <c r="A2" s="47"/>
      <c r="B2" s="176" t="s">
        <v>77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47"/>
      <c r="V2" s="27"/>
      <c r="W2" s="27"/>
      <c r="X2" s="10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2:256" ht="13.5">
      <c r="B3" s="176" t="s">
        <v>267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32"/>
      <c r="V3" s="27"/>
      <c r="W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pans="1:256" ht="11.25" thickBot="1">
      <c r="A4" s="14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ht="15.75" customHeight="1">
      <c r="A5" s="114" t="s">
        <v>1</v>
      </c>
      <c r="B5" s="114" t="s">
        <v>1</v>
      </c>
      <c r="C5" s="186" t="s">
        <v>53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7" t="s">
        <v>216</v>
      </c>
      <c r="T5" s="189" t="s">
        <v>4</v>
      </c>
      <c r="U5" s="48"/>
      <c r="V5" s="27"/>
      <c r="W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ht="10.5">
      <c r="A6" s="122" t="s">
        <v>37</v>
      </c>
      <c r="B6" s="122" t="s">
        <v>38</v>
      </c>
      <c r="C6" s="133" t="s">
        <v>240</v>
      </c>
      <c r="D6" s="133" t="s">
        <v>241</v>
      </c>
      <c r="E6" s="133" t="s">
        <v>54</v>
      </c>
      <c r="F6" s="133" t="s">
        <v>55</v>
      </c>
      <c r="G6" s="133" t="s">
        <v>56</v>
      </c>
      <c r="H6" s="133" t="s">
        <v>57</v>
      </c>
      <c r="I6" s="133" t="s">
        <v>58</v>
      </c>
      <c r="J6" s="133" t="s">
        <v>59</v>
      </c>
      <c r="K6" s="133" t="s">
        <v>60</v>
      </c>
      <c r="L6" s="133" t="s">
        <v>61</v>
      </c>
      <c r="M6" s="133" t="s">
        <v>62</v>
      </c>
      <c r="N6" s="133" t="s">
        <v>63</v>
      </c>
      <c r="O6" s="133" t="s">
        <v>64</v>
      </c>
      <c r="P6" s="133" t="s">
        <v>65</v>
      </c>
      <c r="Q6" s="133" t="s">
        <v>66</v>
      </c>
      <c r="R6" s="134" t="s">
        <v>67</v>
      </c>
      <c r="S6" s="188"/>
      <c r="T6" s="190"/>
      <c r="U6" s="49"/>
      <c r="V6" s="27" t="s">
        <v>78</v>
      </c>
      <c r="W6" s="50" t="s">
        <v>79</v>
      </c>
      <c r="X6" s="51" t="s">
        <v>80</v>
      </c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ht="10.5">
      <c r="A7" s="10">
        <v>67</v>
      </c>
      <c r="B7" s="17" t="str">
        <f>+'Cartera femenina por edad'!B7</f>
        <v>Colmena Golden Cross</v>
      </c>
      <c r="C7" s="26">
        <f>'Cartera masculina por edad'!C7+'Cartera femenina por edad'!C7</f>
        <v>51</v>
      </c>
      <c r="D7" s="26">
        <f>'Cartera masculina por edad'!D7+'Cartera femenina por edad'!D7</f>
        <v>338</v>
      </c>
      <c r="E7" s="26">
        <f>'Cartera masculina por edad'!E7+'Cartera femenina por edad'!E7</f>
        <v>7439</v>
      </c>
      <c r="F7" s="26">
        <f>'Cartera masculina por edad'!F7+'Cartera femenina por edad'!F7</f>
        <v>36852</v>
      </c>
      <c r="G7" s="26">
        <f>'Cartera masculina por edad'!G7+'Cartera femenina por edad'!G7</f>
        <v>46553</v>
      </c>
      <c r="H7" s="26">
        <f>'Cartera masculina por edad'!H7+'Cartera femenina por edad'!H7</f>
        <v>40049</v>
      </c>
      <c r="I7" s="26">
        <f>'Cartera masculina por edad'!I7+'Cartera femenina por edad'!I7</f>
        <v>30663</v>
      </c>
      <c r="J7" s="26">
        <f>'Cartera masculina por edad'!J7+'Cartera femenina por edad'!J7</f>
        <v>24105</v>
      </c>
      <c r="K7" s="26">
        <f>'Cartera masculina por edad'!K7+'Cartera femenina por edad'!K7</f>
        <v>21028</v>
      </c>
      <c r="L7" s="26">
        <f>'Cartera masculina por edad'!L7+'Cartera femenina por edad'!L7</f>
        <v>17908</v>
      </c>
      <c r="M7" s="26">
        <f>'Cartera masculina por edad'!M7+'Cartera femenina por edad'!M7</f>
        <v>12715</v>
      </c>
      <c r="N7" s="26">
        <f>'Cartera masculina por edad'!N7+'Cartera femenina por edad'!N7</f>
        <v>8105</v>
      </c>
      <c r="O7" s="26">
        <f>'Cartera masculina por edad'!O7+'Cartera femenina por edad'!O7</f>
        <v>5040</v>
      </c>
      <c r="P7" s="26">
        <f>'Cartera masculina por edad'!P7+'Cartera femenina por edad'!P7</f>
        <v>2672</v>
      </c>
      <c r="Q7" s="26">
        <f>'Cartera masculina por edad'!Q7+'Cartera femenina por edad'!Q7</f>
        <v>1541</v>
      </c>
      <c r="R7" s="26">
        <f>'Cartera masculina por edad'!R7+'Cartera femenina por edad'!R7</f>
        <v>1006</v>
      </c>
      <c r="S7" s="26">
        <f>'Cartera masculina por edad'!S7+'Cartera femenina por edad'!S7</f>
        <v>0</v>
      </c>
      <c r="T7" s="28">
        <f aca="true" t="shared" si="0" ref="T7:T13">SUM(C7:S7)</f>
        <v>256065</v>
      </c>
      <c r="U7" s="28"/>
      <c r="V7" s="19"/>
      <c r="W7" s="19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1:256" ht="10.5">
      <c r="A8" s="10">
        <v>78</v>
      </c>
      <c r="B8" s="17" t="str">
        <f>+'Cartera femenina por edad'!B8</f>
        <v>Isapre Cruz Blanca S.A.</v>
      </c>
      <c r="C8" s="26">
        <f>'Cartera masculina por edad'!C8+'Cartera femenina por edad'!C8</f>
        <v>27</v>
      </c>
      <c r="D8" s="26">
        <f>'Cartera masculina por edad'!D8+'Cartera femenina por edad'!D8</f>
        <v>1379</v>
      </c>
      <c r="E8" s="26">
        <f>'Cartera masculina por edad'!E8+'Cartera femenina por edad'!E8</f>
        <v>17787</v>
      </c>
      <c r="F8" s="26">
        <f>'Cartera masculina por edad'!F8+'Cartera femenina por edad'!F8</f>
        <v>50043</v>
      </c>
      <c r="G8" s="26">
        <f>'Cartera masculina por edad'!G8+'Cartera femenina por edad'!G8</f>
        <v>54022</v>
      </c>
      <c r="H8" s="26">
        <f>'Cartera masculina por edad'!H8+'Cartera femenina por edad'!H8</f>
        <v>47271</v>
      </c>
      <c r="I8" s="26">
        <f>'Cartera masculina por edad'!I8+'Cartera femenina por edad'!I8</f>
        <v>40490</v>
      </c>
      <c r="J8" s="26">
        <f>'Cartera masculina por edad'!J8+'Cartera femenina por edad'!J8</f>
        <v>34688</v>
      </c>
      <c r="K8" s="26">
        <f>'Cartera masculina por edad'!K8+'Cartera femenina por edad'!K8</f>
        <v>29285</v>
      </c>
      <c r="L8" s="26">
        <f>'Cartera masculina por edad'!L8+'Cartera femenina por edad'!L8</f>
        <v>22537</v>
      </c>
      <c r="M8" s="26">
        <f>'Cartera masculina por edad'!M8+'Cartera femenina por edad'!M8</f>
        <v>14378</v>
      </c>
      <c r="N8" s="26">
        <f>'Cartera masculina por edad'!N8+'Cartera femenina por edad'!N8</f>
        <v>8724</v>
      </c>
      <c r="O8" s="26">
        <f>'Cartera masculina por edad'!O8+'Cartera femenina por edad'!O8</f>
        <v>4417</v>
      </c>
      <c r="P8" s="26">
        <f>'Cartera masculina por edad'!P8+'Cartera femenina por edad'!P8</f>
        <v>2576</v>
      </c>
      <c r="Q8" s="26">
        <f>'Cartera masculina por edad'!Q8+'Cartera femenina por edad'!Q8</f>
        <v>1445</v>
      </c>
      <c r="R8" s="26">
        <f>'Cartera masculina por edad'!R8+'Cartera femenina por edad'!R8</f>
        <v>798</v>
      </c>
      <c r="S8" s="26">
        <f>'Cartera masculina por edad'!S8+'Cartera femenina por edad'!S8</f>
        <v>0</v>
      </c>
      <c r="T8" s="28">
        <f t="shared" si="0"/>
        <v>329867</v>
      </c>
      <c r="U8" s="28"/>
      <c r="V8" s="19"/>
      <c r="W8" s="19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ht="10.5">
      <c r="A9" s="10">
        <v>80</v>
      </c>
      <c r="B9" s="17" t="str">
        <f>+'Cartera femenina por edad'!B9</f>
        <v>Vida Tres</v>
      </c>
      <c r="C9" s="26">
        <f>'Cartera masculina por edad'!C9+'Cartera femenina por edad'!C9</f>
        <v>43</v>
      </c>
      <c r="D9" s="26">
        <f>'Cartera masculina por edad'!D9+'Cartera femenina por edad'!D9</f>
        <v>129</v>
      </c>
      <c r="E9" s="26">
        <f>'Cartera masculina por edad'!E9+'Cartera femenina por edad'!E9</f>
        <v>1466</v>
      </c>
      <c r="F9" s="26">
        <f>'Cartera masculina por edad'!F9+'Cartera femenina por edad'!F9</f>
        <v>6531</v>
      </c>
      <c r="G9" s="26">
        <f>'Cartera masculina por edad'!G9+'Cartera femenina por edad'!G9</f>
        <v>9316</v>
      </c>
      <c r="H9" s="26">
        <f>'Cartera masculina por edad'!H9+'Cartera femenina por edad'!H9</f>
        <v>10288</v>
      </c>
      <c r="I9" s="26">
        <f>'Cartera masculina por edad'!I9+'Cartera femenina por edad'!I9</f>
        <v>10322</v>
      </c>
      <c r="J9" s="26">
        <f>'Cartera masculina por edad'!J9+'Cartera femenina por edad'!J9</f>
        <v>8778</v>
      </c>
      <c r="K9" s="26">
        <f>'Cartera masculina por edad'!K9+'Cartera femenina por edad'!K9</f>
        <v>7322</v>
      </c>
      <c r="L9" s="26">
        <f>'Cartera masculina por edad'!L9+'Cartera femenina por edad'!L9</f>
        <v>5979</v>
      </c>
      <c r="M9" s="26">
        <f>'Cartera masculina por edad'!M9+'Cartera femenina por edad'!M9</f>
        <v>4863</v>
      </c>
      <c r="N9" s="26">
        <f>'Cartera masculina por edad'!N9+'Cartera femenina por edad'!N9</f>
        <v>3648</v>
      </c>
      <c r="O9" s="26">
        <f>'Cartera masculina por edad'!O9+'Cartera femenina por edad'!O9</f>
        <v>2005</v>
      </c>
      <c r="P9" s="26">
        <f>'Cartera masculina por edad'!P9+'Cartera femenina por edad'!P9</f>
        <v>1280</v>
      </c>
      <c r="Q9" s="26">
        <f>'Cartera masculina por edad'!Q9+'Cartera femenina por edad'!Q9</f>
        <v>877</v>
      </c>
      <c r="R9" s="26">
        <f>'Cartera masculina por edad'!R9+'Cartera femenina por edad'!R9</f>
        <v>461</v>
      </c>
      <c r="S9" s="26">
        <f>'Cartera masculina por edad'!S9+'Cartera femenina por edad'!S9</f>
        <v>0</v>
      </c>
      <c r="T9" s="28">
        <f t="shared" si="0"/>
        <v>73308</v>
      </c>
      <c r="U9" s="28"/>
      <c r="V9" s="19"/>
      <c r="W9" s="19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256" ht="10.5">
      <c r="A10" s="10">
        <v>81</v>
      </c>
      <c r="B10" s="17" t="str">
        <f>+'Cartera femenina por edad'!B10</f>
        <v>Ferrosalud</v>
      </c>
      <c r="C10" s="26">
        <f>'Cartera masculina por edad'!C10+'Cartera femenina por edad'!C10</f>
        <v>5</v>
      </c>
      <c r="D10" s="26">
        <f>'Cartera masculina por edad'!D10+'Cartera femenina por edad'!D10</f>
        <v>704</v>
      </c>
      <c r="E10" s="26">
        <f>'Cartera masculina por edad'!E10+'Cartera femenina por edad'!E10</f>
        <v>3673</v>
      </c>
      <c r="F10" s="26">
        <f>'Cartera masculina por edad'!F10+'Cartera femenina por edad'!F10</f>
        <v>2406</v>
      </c>
      <c r="G10" s="26">
        <f>'Cartera masculina por edad'!G10+'Cartera femenina por edad'!G10</f>
        <v>1432</v>
      </c>
      <c r="H10" s="26">
        <f>'Cartera masculina por edad'!H10+'Cartera femenina por edad'!H10</f>
        <v>1171</v>
      </c>
      <c r="I10" s="26">
        <f>'Cartera masculina por edad'!I10+'Cartera femenina por edad'!I10</f>
        <v>1022</v>
      </c>
      <c r="J10" s="26">
        <f>'Cartera masculina por edad'!J10+'Cartera femenina por edad'!J10</f>
        <v>1018</v>
      </c>
      <c r="K10" s="26">
        <f>'Cartera masculina por edad'!K10+'Cartera femenina por edad'!K10</f>
        <v>775</v>
      </c>
      <c r="L10" s="26">
        <f>'Cartera masculina por edad'!L10+'Cartera femenina por edad'!L10</f>
        <v>446</v>
      </c>
      <c r="M10" s="26">
        <f>'Cartera masculina por edad'!M10+'Cartera femenina por edad'!M10</f>
        <v>306</v>
      </c>
      <c r="N10" s="26">
        <f>'Cartera masculina por edad'!N10+'Cartera femenina por edad'!N10</f>
        <v>177</v>
      </c>
      <c r="O10" s="26">
        <f>'Cartera masculina por edad'!O10+'Cartera femenina por edad'!O10</f>
        <v>83</v>
      </c>
      <c r="P10" s="26">
        <f>'Cartera masculina por edad'!P10+'Cartera femenina por edad'!P10</f>
        <v>37</v>
      </c>
      <c r="Q10" s="26">
        <f>'Cartera masculina por edad'!Q10+'Cartera femenina por edad'!Q10</f>
        <v>23</v>
      </c>
      <c r="R10" s="26">
        <f>'Cartera masculina por edad'!R10+'Cartera femenina por edad'!R10</f>
        <v>5</v>
      </c>
      <c r="S10" s="26">
        <f>'Cartera masculina por edad'!S10+'Cartera femenina por edad'!S10</f>
        <v>0</v>
      </c>
      <c r="T10" s="28">
        <f>SUM(C10:S10)</f>
        <v>13283</v>
      </c>
      <c r="U10" s="28"/>
      <c r="V10" s="19"/>
      <c r="W10" s="19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ht="10.5">
      <c r="A11" s="10">
        <v>88</v>
      </c>
      <c r="B11" s="17" t="str">
        <f>+'Cartera femenina por edad'!B11</f>
        <v>Mas Vida</v>
      </c>
      <c r="C11" s="26">
        <f>'Cartera masculina por edad'!C11+'Cartera femenina por edad'!C11</f>
        <v>226</v>
      </c>
      <c r="D11" s="26">
        <f>'Cartera masculina por edad'!D11+'Cartera femenina por edad'!D11</f>
        <v>394</v>
      </c>
      <c r="E11" s="26">
        <f>'Cartera masculina por edad'!E11+'Cartera femenina por edad'!E11</f>
        <v>6300</v>
      </c>
      <c r="F11" s="26">
        <f>'Cartera masculina por edad'!F11+'Cartera femenina por edad'!F11</f>
        <v>30114</v>
      </c>
      <c r="G11" s="26">
        <f>'Cartera masculina por edad'!G11+'Cartera femenina por edad'!G11</f>
        <v>44734</v>
      </c>
      <c r="H11" s="26">
        <f>'Cartera masculina por edad'!H11+'Cartera femenina por edad'!H11</f>
        <v>44192</v>
      </c>
      <c r="I11" s="26">
        <f>'Cartera masculina por edad'!I11+'Cartera femenina por edad'!I11</f>
        <v>34574</v>
      </c>
      <c r="J11" s="26">
        <f>'Cartera masculina por edad'!J11+'Cartera femenina por edad'!J11</f>
        <v>25639</v>
      </c>
      <c r="K11" s="26">
        <f>'Cartera masculina por edad'!K11+'Cartera femenina por edad'!K11</f>
        <v>18642</v>
      </c>
      <c r="L11" s="26">
        <f>'Cartera masculina por edad'!L11+'Cartera femenina por edad'!L11</f>
        <v>11995</v>
      </c>
      <c r="M11" s="26">
        <f>'Cartera masculina por edad'!M11+'Cartera femenina por edad'!M11</f>
        <v>5151</v>
      </c>
      <c r="N11" s="26">
        <f>'Cartera masculina por edad'!N11+'Cartera femenina por edad'!N11</f>
        <v>2049</v>
      </c>
      <c r="O11" s="26">
        <f>'Cartera masculina por edad'!O11+'Cartera femenina por edad'!O11</f>
        <v>1050</v>
      </c>
      <c r="P11" s="26">
        <f>'Cartera masculina por edad'!P11+'Cartera femenina por edad'!P11</f>
        <v>573</v>
      </c>
      <c r="Q11" s="26">
        <f>'Cartera masculina por edad'!Q11+'Cartera femenina por edad'!Q11</f>
        <v>370</v>
      </c>
      <c r="R11" s="26">
        <f>'Cartera masculina por edad'!R11+'Cartera femenina por edad'!R11</f>
        <v>244</v>
      </c>
      <c r="S11" s="26">
        <f>'Cartera masculina por edad'!S11+'Cartera femenina por edad'!S11</f>
        <v>0</v>
      </c>
      <c r="T11" s="28">
        <f t="shared" si="0"/>
        <v>226247</v>
      </c>
      <c r="U11" s="28"/>
      <c r="V11" s="19"/>
      <c r="W11" s="19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ht="10.5">
      <c r="A12" s="10">
        <v>99</v>
      </c>
      <c r="B12" s="17" t="str">
        <f>+'Cartera femenina por edad'!B12</f>
        <v>Isapre Banmédica</v>
      </c>
      <c r="C12" s="26">
        <f>'Cartera masculina por edad'!C12+'Cartera femenina por edad'!C12</f>
        <v>183</v>
      </c>
      <c r="D12" s="26">
        <f>'Cartera masculina por edad'!D12+'Cartera femenina por edad'!D12</f>
        <v>1645</v>
      </c>
      <c r="E12" s="26">
        <f>'Cartera masculina por edad'!E12+'Cartera femenina por edad'!E12</f>
        <v>16144</v>
      </c>
      <c r="F12" s="26">
        <f>'Cartera masculina por edad'!F12+'Cartera femenina por edad'!F12</f>
        <v>43742</v>
      </c>
      <c r="G12" s="26">
        <f>'Cartera masculina por edad'!G12+'Cartera femenina por edad'!G12</f>
        <v>51325</v>
      </c>
      <c r="H12" s="26">
        <f>'Cartera masculina por edad'!H12+'Cartera femenina por edad'!H12</f>
        <v>45552</v>
      </c>
      <c r="I12" s="26">
        <f>'Cartera masculina por edad'!I12+'Cartera femenina por edad'!I12</f>
        <v>40434</v>
      </c>
      <c r="J12" s="26">
        <f>'Cartera masculina por edad'!J12+'Cartera femenina por edad'!J12</f>
        <v>36736</v>
      </c>
      <c r="K12" s="26">
        <f>'Cartera masculina por edad'!K12+'Cartera femenina por edad'!K12</f>
        <v>30757</v>
      </c>
      <c r="L12" s="26">
        <f>'Cartera masculina por edad'!L12+'Cartera femenina por edad'!L12</f>
        <v>23829</v>
      </c>
      <c r="M12" s="26">
        <f>'Cartera masculina por edad'!M12+'Cartera femenina por edad'!M12</f>
        <v>17413</v>
      </c>
      <c r="N12" s="26">
        <f>'Cartera masculina por edad'!N12+'Cartera femenina por edad'!N12</f>
        <v>10825</v>
      </c>
      <c r="O12" s="26">
        <f>'Cartera masculina por edad'!O12+'Cartera femenina por edad'!O12</f>
        <v>5922</v>
      </c>
      <c r="P12" s="26">
        <f>'Cartera masculina por edad'!P12+'Cartera femenina por edad'!P12</f>
        <v>3459</v>
      </c>
      <c r="Q12" s="26">
        <f>'Cartera masculina por edad'!Q12+'Cartera femenina por edad'!Q12</f>
        <v>2409</v>
      </c>
      <c r="R12" s="26">
        <f>'Cartera masculina por edad'!R12+'Cartera femenina por edad'!R12</f>
        <v>1688</v>
      </c>
      <c r="S12" s="26">
        <f>'Cartera masculina por edad'!S12+'Cartera femenina por edad'!S12</f>
        <v>0</v>
      </c>
      <c r="T12" s="28">
        <f t="shared" si="0"/>
        <v>332063</v>
      </c>
      <c r="U12" s="28"/>
      <c r="V12" s="19"/>
      <c r="W12" s="19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ht="10.5">
      <c r="A13" s="10">
        <v>107</v>
      </c>
      <c r="B13" s="17" t="str">
        <f>+'Cartera femenina por edad'!B13</f>
        <v>Consalud S.A.</v>
      </c>
      <c r="C13" s="26">
        <f>'Cartera masculina por edad'!C13+'Cartera femenina por edad'!C13</f>
        <v>44</v>
      </c>
      <c r="D13" s="26">
        <f>'Cartera masculina por edad'!D13+'Cartera femenina por edad'!D13</f>
        <v>3304</v>
      </c>
      <c r="E13" s="26">
        <f>'Cartera masculina por edad'!E13+'Cartera femenina por edad'!E13</f>
        <v>32576</v>
      </c>
      <c r="F13" s="26">
        <f>'Cartera masculina por edad'!F13+'Cartera femenina por edad'!F13</f>
        <v>50736</v>
      </c>
      <c r="G13" s="26">
        <f>'Cartera masculina por edad'!G13+'Cartera femenina por edad'!G13</f>
        <v>51160</v>
      </c>
      <c r="H13" s="26">
        <f>'Cartera masculina por edad'!H13+'Cartera femenina por edad'!H13</f>
        <v>44753</v>
      </c>
      <c r="I13" s="26">
        <f>'Cartera masculina por edad'!I13+'Cartera femenina por edad'!I13</f>
        <v>39675</v>
      </c>
      <c r="J13" s="26">
        <f>'Cartera masculina por edad'!J13+'Cartera femenina por edad'!J13</f>
        <v>37361</v>
      </c>
      <c r="K13" s="26">
        <f>'Cartera masculina por edad'!K13+'Cartera femenina por edad'!K13</f>
        <v>32333</v>
      </c>
      <c r="L13" s="26">
        <f>'Cartera masculina por edad'!L13+'Cartera femenina por edad'!L13</f>
        <v>25060</v>
      </c>
      <c r="M13" s="26">
        <f>'Cartera masculina por edad'!M13+'Cartera femenina por edad'!M13</f>
        <v>16747</v>
      </c>
      <c r="N13" s="26">
        <f>'Cartera masculina por edad'!N13+'Cartera femenina por edad'!N13</f>
        <v>8510</v>
      </c>
      <c r="O13" s="26">
        <f>'Cartera masculina por edad'!O13+'Cartera femenina por edad'!O13</f>
        <v>4864</v>
      </c>
      <c r="P13" s="26">
        <f>'Cartera masculina por edad'!P13+'Cartera femenina por edad'!P13</f>
        <v>3406</v>
      </c>
      <c r="Q13" s="26">
        <f>'Cartera masculina por edad'!Q13+'Cartera femenina por edad'!Q13</f>
        <v>2183</v>
      </c>
      <c r="R13" s="26">
        <f>'Cartera masculina por edad'!R13+'Cartera femenina por edad'!R13</f>
        <v>1151</v>
      </c>
      <c r="S13" s="26">
        <f>'Cartera masculina por edad'!S13+'Cartera femenina por edad'!S13</f>
        <v>0</v>
      </c>
      <c r="T13" s="28">
        <f t="shared" si="0"/>
        <v>353863</v>
      </c>
      <c r="U13" s="28"/>
      <c r="V13" s="19"/>
      <c r="W13" s="19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ht="10.5">
      <c r="A14" s="10"/>
      <c r="B14" s="10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V14" s="27"/>
      <c r="W14" s="19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ht="10.5">
      <c r="A15" s="105"/>
      <c r="B15" s="106" t="s">
        <v>43</v>
      </c>
      <c r="C15" s="126">
        <f aca="true" t="shared" si="1" ref="C15:T15">SUM(C7:C14)</f>
        <v>579</v>
      </c>
      <c r="D15" s="126">
        <f t="shared" si="1"/>
        <v>7893</v>
      </c>
      <c r="E15" s="126">
        <f t="shared" si="1"/>
        <v>85385</v>
      </c>
      <c r="F15" s="126">
        <f t="shared" si="1"/>
        <v>220424</v>
      </c>
      <c r="G15" s="126">
        <f t="shared" si="1"/>
        <v>258542</v>
      </c>
      <c r="H15" s="126">
        <f t="shared" si="1"/>
        <v>233276</v>
      </c>
      <c r="I15" s="126">
        <f t="shared" si="1"/>
        <v>197180</v>
      </c>
      <c r="J15" s="126">
        <f t="shared" si="1"/>
        <v>168325</v>
      </c>
      <c r="K15" s="126">
        <f t="shared" si="1"/>
        <v>140142</v>
      </c>
      <c r="L15" s="126">
        <f t="shared" si="1"/>
        <v>107754</v>
      </c>
      <c r="M15" s="126">
        <f t="shared" si="1"/>
        <v>71573</v>
      </c>
      <c r="N15" s="126">
        <f t="shared" si="1"/>
        <v>42038</v>
      </c>
      <c r="O15" s="126">
        <f t="shared" si="1"/>
        <v>23381</v>
      </c>
      <c r="P15" s="126">
        <f t="shared" si="1"/>
        <v>14003</v>
      </c>
      <c r="Q15" s="126">
        <f t="shared" si="1"/>
        <v>8848</v>
      </c>
      <c r="R15" s="126">
        <f t="shared" si="1"/>
        <v>5353</v>
      </c>
      <c r="S15" s="126">
        <f t="shared" si="1"/>
        <v>0</v>
      </c>
      <c r="T15" s="126">
        <f t="shared" si="1"/>
        <v>1584696</v>
      </c>
      <c r="U15" s="28"/>
      <c r="V15" s="19">
        <f>SUM(C15:H15)</f>
        <v>806099</v>
      </c>
      <c r="W15" s="19">
        <f>SUM(I15:L15)</f>
        <v>613401</v>
      </c>
      <c r="X15" s="19">
        <f>SUM(M15:R15)</f>
        <v>165196</v>
      </c>
      <c r="Y15" s="19">
        <f>SUM(V15:X15)</f>
        <v>1584696</v>
      </c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ht="10.5">
      <c r="A16" s="10"/>
      <c r="B16" s="10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28"/>
      <c r="T16" s="52"/>
      <c r="U16" s="28"/>
      <c r="V16" s="20">
        <f>+V15/$Y15</f>
        <v>0.5086773740831049</v>
      </c>
      <c r="W16" s="20">
        <f>+W15/$Y15</f>
        <v>0.3870780263217677</v>
      </c>
      <c r="X16" s="20">
        <f>+X15/$Y15</f>
        <v>0.1042445995951274</v>
      </c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ht="10.5">
      <c r="A17" s="10">
        <v>62</v>
      </c>
      <c r="B17" s="17" t="str">
        <f>+'Cartera femenina por edad'!B17</f>
        <v>San Lorenzo</v>
      </c>
      <c r="C17" s="26">
        <f>'Cartera masculina por edad'!C17+'Cartera femenina por edad'!C17</f>
        <v>0</v>
      </c>
      <c r="D17" s="26">
        <f>'Cartera masculina por edad'!D17+'Cartera femenina por edad'!D17</f>
        <v>0</v>
      </c>
      <c r="E17" s="26">
        <f>'Cartera masculina por edad'!E17+'Cartera femenina por edad'!E17</f>
        <v>1</v>
      </c>
      <c r="F17" s="26">
        <f>'Cartera masculina por edad'!F17+'Cartera femenina por edad'!F17</f>
        <v>8</v>
      </c>
      <c r="G17" s="26">
        <f>'Cartera masculina por edad'!G17+'Cartera femenina por edad'!G17</f>
        <v>39</v>
      </c>
      <c r="H17" s="26">
        <f>'Cartera masculina por edad'!H17+'Cartera femenina por edad'!H17</f>
        <v>99</v>
      </c>
      <c r="I17" s="26">
        <f>'Cartera masculina por edad'!I17+'Cartera femenina por edad'!I17</f>
        <v>110</v>
      </c>
      <c r="J17" s="26">
        <f>'Cartera masculina por edad'!J17+'Cartera femenina por edad'!J17</f>
        <v>106</v>
      </c>
      <c r="K17" s="26">
        <f>'Cartera masculina por edad'!K17+'Cartera femenina por edad'!K17</f>
        <v>224</v>
      </c>
      <c r="L17" s="26">
        <f>'Cartera masculina por edad'!L17+'Cartera femenina por edad'!L17</f>
        <v>292</v>
      </c>
      <c r="M17" s="26">
        <f>'Cartera masculina por edad'!M17+'Cartera femenina por edad'!M17</f>
        <v>222</v>
      </c>
      <c r="N17" s="26">
        <f>'Cartera masculina por edad'!N17+'Cartera femenina por edad'!N17</f>
        <v>78</v>
      </c>
      <c r="O17" s="26">
        <f>'Cartera masculina por edad'!O17+'Cartera femenina por edad'!O17</f>
        <v>32</v>
      </c>
      <c r="P17" s="26">
        <f>'Cartera masculina por edad'!P17+'Cartera femenina por edad'!P17</f>
        <v>12</v>
      </c>
      <c r="Q17" s="26">
        <f>'Cartera masculina por edad'!Q17+'Cartera femenina por edad'!Q17</f>
        <v>6</v>
      </c>
      <c r="R17" s="26">
        <f>'Cartera masculina por edad'!R17+'Cartera femenina por edad'!R17</f>
        <v>1</v>
      </c>
      <c r="S17" s="26">
        <f>'Cartera masculina por edad'!S17+'Cartera femenina por edad'!S17</f>
        <v>0</v>
      </c>
      <c r="T17" s="28">
        <f aca="true" t="shared" si="2" ref="T17:T22">SUM(C17:S17)</f>
        <v>1230</v>
      </c>
      <c r="U17" s="28"/>
      <c r="V17" s="19"/>
      <c r="W17" s="19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ht="10.5">
      <c r="A18" s="10">
        <v>63</v>
      </c>
      <c r="B18" s="17" t="str">
        <f>+'Cartera femenina por edad'!B18</f>
        <v>Fusat Ltda.</v>
      </c>
      <c r="C18" s="26">
        <f>'Cartera masculina por edad'!C18+'Cartera femenina por edad'!C18</f>
        <v>163</v>
      </c>
      <c r="D18" s="26">
        <f>'Cartera masculina por edad'!D18+'Cartera femenina por edad'!D18</f>
        <v>55</v>
      </c>
      <c r="E18" s="26">
        <f>'Cartera masculina por edad'!E18+'Cartera femenina por edad'!E18</f>
        <v>74</v>
      </c>
      <c r="F18" s="26">
        <f>'Cartera masculina por edad'!F18+'Cartera femenina por edad'!F18</f>
        <v>398</v>
      </c>
      <c r="G18" s="26">
        <f>'Cartera masculina por edad'!G18+'Cartera femenina por edad'!G18</f>
        <v>885</v>
      </c>
      <c r="H18" s="26">
        <f>'Cartera masculina por edad'!H18+'Cartera femenina por edad'!H18</f>
        <v>1108</v>
      </c>
      <c r="I18" s="26">
        <f>'Cartera masculina por edad'!I18+'Cartera femenina por edad'!I18</f>
        <v>894</v>
      </c>
      <c r="J18" s="26">
        <f>'Cartera masculina por edad'!J18+'Cartera femenina por edad'!J18</f>
        <v>1081</v>
      </c>
      <c r="K18" s="26">
        <f>'Cartera masculina por edad'!K18+'Cartera femenina por edad'!K18</f>
        <v>1054</v>
      </c>
      <c r="L18" s="26">
        <f>'Cartera masculina por edad'!L18+'Cartera femenina por edad'!L18</f>
        <v>1614</v>
      </c>
      <c r="M18" s="26">
        <f>'Cartera masculina por edad'!M18+'Cartera femenina por edad'!M18</f>
        <v>2024</v>
      </c>
      <c r="N18" s="26">
        <f>'Cartera masculina por edad'!N18+'Cartera femenina por edad'!N18</f>
        <v>1702</v>
      </c>
      <c r="O18" s="26">
        <f>'Cartera masculina por edad'!O18+'Cartera femenina por edad'!O18</f>
        <v>1005</v>
      </c>
      <c r="P18" s="26">
        <f>'Cartera masculina por edad'!P18+'Cartera femenina por edad'!P18</f>
        <v>421</v>
      </c>
      <c r="Q18" s="26">
        <f>'Cartera masculina por edad'!Q18+'Cartera femenina por edad'!Q18</f>
        <v>174</v>
      </c>
      <c r="R18" s="26">
        <f>'Cartera masculina por edad'!R18+'Cartera femenina por edad'!R18</f>
        <v>78</v>
      </c>
      <c r="S18" s="26">
        <f>'Cartera masculina por edad'!S18+'Cartera femenina por edad'!S18</f>
        <v>0</v>
      </c>
      <c r="T18" s="28">
        <f t="shared" si="2"/>
        <v>12730</v>
      </c>
      <c r="U18" s="28"/>
      <c r="V18" s="19"/>
      <c r="W18" s="19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ht="10.5">
      <c r="A19" s="10">
        <v>65</v>
      </c>
      <c r="B19" s="17" t="str">
        <f>+'Cartera femenina por edad'!B19</f>
        <v>Chuquicamata</v>
      </c>
      <c r="C19" s="26">
        <f>'Cartera masculina por edad'!C19+'Cartera femenina por edad'!C19</f>
        <v>245</v>
      </c>
      <c r="D19" s="26">
        <f>'Cartera masculina por edad'!D19+'Cartera femenina por edad'!D19</f>
        <v>49</v>
      </c>
      <c r="E19" s="26">
        <f>'Cartera masculina por edad'!E19+'Cartera femenina por edad'!E19</f>
        <v>98</v>
      </c>
      <c r="F19" s="26">
        <f>'Cartera masculina por edad'!F19+'Cartera femenina por edad'!F19</f>
        <v>553</v>
      </c>
      <c r="G19" s="26">
        <f>'Cartera masculina por edad'!G19+'Cartera femenina por edad'!G19</f>
        <v>750</v>
      </c>
      <c r="H19" s="26">
        <f>'Cartera masculina por edad'!H19+'Cartera femenina por edad'!H19</f>
        <v>1008</v>
      </c>
      <c r="I19" s="26">
        <f>'Cartera masculina por edad'!I19+'Cartera femenina por edad'!I19</f>
        <v>1107</v>
      </c>
      <c r="J19" s="26">
        <f>'Cartera masculina por edad'!J19+'Cartera femenina por edad'!J19</f>
        <v>1678</v>
      </c>
      <c r="K19" s="26">
        <f>'Cartera masculina por edad'!K19+'Cartera femenina por edad'!K19</f>
        <v>1825</v>
      </c>
      <c r="L19" s="26">
        <f>'Cartera masculina por edad'!L19+'Cartera femenina por edad'!L19</f>
        <v>1745</v>
      </c>
      <c r="M19" s="26">
        <f>'Cartera masculina por edad'!M19+'Cartera femenina por edad'!M19</f>
        <v>1577</v>
      </c>
      <c r="N19" s="26">
        <f>'Cartera masculina por edad'!N19+'Cartera femenina por edad'!N19</f>
        <v>979</v>
      </c>
      <c r="O19" s="26">
        <f>'Cartera masculina por edad'!O19+'Cartera femenina por edad'!O19</f>
        <v>331</v>
      </c>
      <c r="P19" s="26">
        <f>'Cartera masculina por edad'!P19+'Cartera femenina por edad'!P19</f>
        <v>86</v>
      </c>
      <c r="Q19" s="26">
        <f>'Cartera masculina por edad'!Q19+'Cartera femenina por edad'!Q19</f>
        <v>42</v>
      </c>
      <c r="R19" s="26">
        <f>'Cartera masculina por edad'!R19+'Cartera femenina por edad'!R19</f>
        <v>46</v>
      </c>
      <c r="S19" s="26">
        <f>'Cartera masculina por edad'!S19+'Cartera femenina por edad'!S19</f>
        <v>0</v>
      </c>
      <c r="T19" s="28">
        <f t="shared" si="2"/>
        <v>12119</v>
      </c>
      <c r="U19" s="28"/>
      <c r="V19" s="19"/>
      <c r="W19" s="19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 ht="10.5">
      <c r="A20" s="10">
        <v>68</v>
      </c>
      <c r="B20" s="17" t="str">
        <f>+'Cartera femenina por edad'!B20</f>
        <v>Río Blanco</v>
      </c>
      <c r="C20" s="26">
        <f>'Cartera masculina por edad'!C20+'Cartera femenina por edad'!C20</f>
        <v>1</v>
      </c>
      <c r="D20" s="26">
        <f>'Cartera masculina por edad'!D20+'Cartera femenina por edad'!D20</f>
        <v>0</v>
      </c>
      <c r="E20" s="26">
        <f>'Cartera masculina por edad'!E20+'Cartera femenina por edad'!E20</f>
        <v>22</v>
      </c>
      <c r="F20" s="26">
        <f>'Cartera masculina por edad'!F20+'Cartera femenina por edad'!F20</f>
        <v>105</v>
      </c>
      <c r="G20" s="26">
        <f>'Cartera masculina por edad'!G20+'Cartera femenina por edad'!G20</f>
        <v>151</v>
      </c>
      <c r="H20" s="26">
        <f>'Cartera masculina por edad'!H20+'Cartera femenina por edad'!H20</f>
        <v>306</v>
      </c>
      <c r="I20" s="26">
        <f>'Cartera masculina por edad'!I20+'Cartera femenina por edad'!I20</f>
        <v>257</v>
      </c>
      <c r="J20" s="26">
        <f>'Cartera masculina por edad'!J20+'Cartera femenina por edad'!J20</f>
        <v>265</v>
      </c>
      <c r="K20" s="26">
        <f>'Cartera masculina por edad'!K20+'Cartera femenina por edad'!K20</f>
        <v>210</v>
      </c>
      <c r="L20" s="26">
        <f>'Cartera masculina por edad'!L20+'Cartera femenina por edad'!L20</f>
        <v>233</v>
      </c>
      <c r="M20" s="26">
        <f>'Cartera masculina por edad'!M20+'Cartera femenina por edad'!M20</f>
        <v>256</v>
      </c>
      <c r="N20" s="26">
        <f>'Cartera masculina por edad'!N20+'Cartera femenina por edad'!N20</f>
        <v>177</v>
      </c>
      <c r="O20" s="26">
        <f>'Cartera masculina por edad'!O20+'Cartera femenina por edad'!O20</f>
        <v>63</v>
      </c>
      <c r="P20" s="26">
        <f>'Cartera masculina por edad'!P20+'Cartera femenina por edad'!P20</f>
        <v>19</v>
      </c>
      <c r="Q20" s="26">
        <f>'Cartera masculina por edad'!Q20+'Cartera femenina por edad'!Q20</f>
        <v>8</v>
      </c>
      <c r="R20" s="26">
        <f>'Cartera masculina por edad'!R20+'Cartera femenina por edad'!R20</f>
        <v>4</v>
      </c>
      <c r="S20" s="26">
        <f>'Cartera masculina por edad'!S20+'Cartera femenina por edad'!S20</f>
        <v>0</v>
      </c>
      <c r="T20" s="28">
        <f t="shared" si="2"/>
        <v>2077</v>
      </c>
      <c r="U20" s="28"/>
      <c r="V20" s="19"/>
      <c r="W20" s="19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1:256" ht="10.5">
      <c r="A21" s="10">
        <v>76</v>
      </c>
      <c r="B21" s="17" t="str">
        <f>+'Cartera femenina por edad'!B21</f>
        <v>Isapre Fundación</v>
      </c>
      <c r="C21" s="26">
        <f>'Cartera masculina por edad'!C21+'Cartera femenina por edad'!C21</f>
        <v>12</v>
      </c>
      <c r="D21" s="26">
        <f>'Cartera masculina por edad'!D21+'Cartera femenina por edad'!D21</f>
        <v>11</v>
      </c>
      <c r="E21" s="26">
        <f>'Cartera masculina por edad'!E21+'Cartera femenina por edad'!E21</f>
        <v>149</v>
      </c>
      <c r="F21" s="26">
        <f>'Cartera masculina por edad'!F21+'Cartera femenina por edad'!F21</f>
        <v>956</v>
      </c>
      <c r="G21" s="26">
        <f>'Cartera masculina por edad'!G21+'Cartera femenina por edad'!G21</f>
        <v>1617</v>
      </c>
      <c r="H21" s="26">
        <f>'Cartera masculina por edad'!H21+'Cartera femenina por edad'!H21</f>
        <v>1233</v>
      </c>
      <c r="I21" s="26">
        <f>'Cartera masculina por edad'!I21+'Cartera femenina por edad'!I21</f>
        <v>1329</v>
      </c>
      <c r="J21" s="26">
        <f>'Cartera masculina por edad'!J21+'Cartera femenina por edad'!J21</f>
        <v>1134</v>
      </c>
      <c r="K21" s="26">
        <f>'Cartera masculina por edad'!K21+'Cartera femenina por edad'!K21</f>
        <v>970</v>
      </c>
      <c r="L21" s="26">
        <f>'Cartera masculina por edad'!L21+'Cartera femenina por edad'!L21</f>
        <v>931</v>
      </c>
      <c r="M21" s="26">
        <f>'Cartera masculina por edad'!M21+'Cartera femenina por edad'!M21</f>
        <v>1460</v>
      </c>
      <c r="N21" s="26">
        <f>'Cartera masculina por edad'!N21+'Cartera femenina por edad'!N21</f>
        <v>1708</v>
      </c>
      <c r="O21" s="26">
        <f>'Cartera masculina por edad'!O21+'Cartera femenina por edad'!O21</f>
        <v>982</v>
      </c>
      <c r="P21" s="26">
        <f>'Cartera masculina por edad'!P21+'Cartera femenina por edad'!P21</f>
        <v>778</v>
      </c>
      <c r="Q21" s="26">
        <f>'Cartera masculina por edad'!Q21+'Cartera femenina por edad'!Q21</f>
        <v>784</v>
      </c>
      <c r="R21" s="26">
        <f>'Cartera masculina por edad'!R21+'Cartera femenina por edad'!R21</f>
        <v>1064</v>
      </c>
      <c r="S21" s="26">
        <f>'Cartera masculina por edad'!S21+'Cartera femenina por edad'!S21</f>
        <v>0</v>
      </c>
      <c r="T21" s="28">
        <f t="shared" si="2"/>
        <v>15118</v>
      </c>
      <c r="U21" s="28"/>
      <c r="V21" s="19"/>
      <c r="W21" s="19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</row>
    <row r="22" spans="1:256" ht="10.5">
      <c r="A22" s="10">
        <v>94</v>
      </c>
      <c r="B22" s="17" t="str">
        <f>+'Cartera femenina por edad'!B22</f>
        <v>Cruz del Norte</v>
      </c>
      <c r="C22" s="26">
        <f>'Cartera masculina por edad'!C22+'Cartera femenina por edad'!C22</f>
        <v>0</v>
      </c>
      <c r="D22" s="26">
        <f>'Cartera masculina por edad'!D22+'Cartera femenina por edad'!D22</f>
        <v>1</v>
      </c>
      <c r="E22" s="26">
        <f>'Cartera masculina por edad'!E22+'Cartera femenina por edad'!E22</f>
        <v>28</v>
      </c>
      <c r="F22" s="26">
        <f>'Cartera masculina por edad'!F22+'Cartera femenina por edad'!F22</f>
        <v>84</v>
      </c>
      <c r="G22" s="26">
        <f>'Cartera masculina por edad'!G22+'Cartera femenina por edad'!G22</f>
        <v>108</v>
      </c>
      <c r="H22" s="26">
        <f>'Cartera masculina por edad'!H22+'Cartera femenina por edad'!H22</f>
        <v>144</v>
      </c>
      <c r="I22" s="26">
        <f>'Cartera masculina por edad'!I22+'Cartera femenina por edad'!I22</f>
        <v>151</v>
      </c>
      <c r="J22" s="26">
        <f>'Cartera masculina por edad'!J22+'Cartera femenina por edad'!J22</f>
        <v>198</v>
      </c>
      <c r="K22" s="26">
        <f>'Cartera masculina por edad'!K22+'Cartera femenina por edad'!K22</f>
        <v>202</v>
      </c>
      <c r="L22" s="26">
        <f>'Cartera masculina por edad'!L22+'Cartera femenina por edad'!L22</f>
        <v>181</v>
      </c>
      <c r="M22" s="26">
        <f>'Cartera masculina por edad'!M22+'Cartera femenina por edad'!M22</f>
        <v>88</v>
      </c>
      <c r="N22" s="26">
        <f>'Cartera masculina por edad'!N22+'Cartera femenina por edad'!N22</f>
        <v>22</v>
      </c>
      <c r="O22" s="26">
        <f>'Cartera masculina por edad'!O22+'Cartera femenina por edad'!O22</f>
        <v>7</v>
      </c>
      <c r="P22" s="26">
        <f>'Cartera masculina por edad'!P22+'Cartera femenina por edad'!P22</f>
        <v>9</v>
      </c>
      <c r="Q22" s="26">
        <f>'Cartera masculina por edad'!Q22+'Cartera femenina por edad'!Q22</f>
        <v>2</v>
      </c>
      <c r="R22" s="26">
        <f>'Cartera masculina por edad'!R22+'Cartera femenina por edad'!R22</f>
        <v>1</v>
      </c>
      <c r="S22" s="26">
        <f>'Cartera masculina por edad'!S22+'Cartera femenina por edad'!S22</f>
        <v>0</v>
      </c>
      <c r="T22" s="28">
        <f t="shared" si="2"/>
        <v>1226</v>
      </c>
      <c r="U22" s="28"/>
      <c r="V22" s="19"/>
      <c r="W22" s="19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</row>
    <row r="23" spans="1:256" ht="10.5">
      <c r="A23" s="10"/>
      <c r="B23" s="10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V23" s="27"/>
      <c r="W23" s="19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pans="1:256" ht="10.5">
      <c r="A24" s="106"/>
      <c r="B24" s="106" t="s">
        <v>49</v>
      </c>
      <c r="C24" s="126">
        <f aca="true" t="shared" si="3" ref="C24:T24">SUM(C17:C22)</f>
        <v>421</v>
      </c>
      <c r="D24" s="126">
        <f>SUM(D17:D22)</f>
        <v>116</v>
      </c>
      <c r="E24" s="126">
        <f t="shared" si="3"/>
        <v>372</v>
      </c>
      <c r="F24" s="126">
        <f t="shared" si="3"/>
        <v>2104</v>
      </c>
      <c r="G24" s="126">
        <f t="shared" si="3"/>
        <v>3550</v>
      </c>
      <c r="H24" s="126">
        <f t="shared" si="3"/>
        <v>3898</v>
      </c>
      <c r="I24" s="126">
        <f t="shared" si="3"/>
        <v>3848</v>
      </c>
      <c r="J24" s="126">
        <f t="shared" si="3"/>
        <v>4462</v>
      </c>
      <c r="K24" s="126">
        <f t="shared" si="3"/>
        <v>4485</v>
      </c>
      <c r="L24" s="126">
        <f t="shared" si="3"/>
        <v>4996</v>
      </c>
      <c r="M24" s="126">
        <f t="shared" si="3"/>
        <v>5627</v>
      </c>
      <c r="N24" s="126">
        <f t="shared" si="3"/>
        <v>4666</v>
      </c>
      <c r="O24" s="126">
        <f t="shared" si="3"/>
        <v>2420</v>
      </c>
      <c r="P24" s="126">
        <f t="shared" si="3"/>
        <v>1325</v>
      </c>
      <c r="Q24" s="126">
        <f t="shared" si="3"/>
        <v>1016</v>
      </c>
      <c r="R24" s="126">
        <f t="shared" si="3"/>
        <v>1194</v>
      </c>
      <c r="S24" s="126">
        <f t="shared" si="3"/>
        <v>0</v>
      </c>
      <c r="T24" s="126">
        <f t="shared" si="3"/>
        <v>44500</v>
      </c>
      <c r="V24" s="19">
        <f>SUM(C24:H24)</f>
        <v>10461</v>
      </c>
      <c r="W24" s="19">
        <f>SUM(I24:L24)</f>
        <v>17791</v>
      </c>
      <c r="X24" s="19">
        <f>SUM(M24:R24)</f>
        <v>16248</v>
      </c>
      <c r="Y24" s="19">
        <f>SUM(V24:X24)</f>
        <v>44500</v>
      </c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</row>
    <row r="25" spans="1:256" ht="10.5">
      <c r="A25" s="10"/>
      <c r="B25" s="10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28"/>
      <c r="T25" s="52"/>
      <c r="U25" s="28"/>
      <c r="V25" s="20">
        <f>+V24/$Y24</f>
        <v>0.23507865168539327</v>
      </c>
      <c r="W25" s="20">
        <f>+W24/$Y24</f>
        <v>0.39979775280898877</v>
      </c>
      <c r="X25" s="20">
        <f>+X24/$Y24</f>
        <v>0.36512359550561796</v>
      </c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</row>
    <row r="26" spans="1:256" ht="10.5">
      <c r="A26" s="128"/>
      <c r="B26" s="128" t="s">
        <v>50</v>
      </c>
      <c r="C26" s="126">
        <f aca="true" t="shared" si="4" ref="C26:T26">C15+C24</f>
        <v>1000</v>
      </c>
      <c r="D26" s="126">
        <f>D15+D24</f>
        <v>8009</v>
      </c>
      <c r="E26" s="126">
        <f t="shared" si="4"/>
        <v>85757</v>
      </c>
      <c r="F26" s="126">
        <f t="shared" si="4"/>
        <v>222528</v>
      </c>
      <c r="G26" s="126">
        <f t="shared" si="4"/>
        <v>262092</v>
      </c>
      <c r="H26" s="126">
        <f t="shared" si="4"/>
        <v>237174</v>
      </c>
      <c r="I26" s="126">
        <f t="shared" si="4"/>
        <v>201028</v>
      </c>
      <c r="J26" s="126">
        <f t="shared" si="4"/>
        <v>172787</v>
      </c>
      <c r="K26" s="126">
        <f t="shared" si="4"/>
        <v>144627</v>
      </c>
      <c r="L26" s="126">
        <f t="shared" si="4"/>
        <v>112750</v>
      </c>
      <c r="M26" s="126">
        <f t="shared" si="4"/>
        <v>77200</v>
      </c>
      <c r="N26" s="126">
        <f t="shared" si="4"/>
        <v>46704</v>
      </c>
      <c r="O26" s="126">
        <f t="shared" si="4"/>
        <v>25801</v>
      </c>
      <c r="P26" s="126">
        <f t="shared" si="4"/>
        <v>15328</v>
      </c>
      <c r="Q26" s="126">
        <f t="shared" si="4"/>
        <v>9864</v>
      </c>
      <c r="R26" s="126">
        <f t="shared" si="4"/>
        <v>6547</v>
      </c>
      <c r="S26" s="126">
        <f t="shared" si="4"/>
        <v>0</v>
      </c>
      <c r="T26" s="126">
        <f t="shared" si="4"/>
        <v>1629196</v>
      </c>
      <c r="U26" s="28"/>
      <c r="V26" s="19">
        <f>SUM(C26:H26)</f>
        <v>816560</v>
      </c>
      <c r="W26" s="19">
        <f>SUM(I26:L26)</f>
        <v>631192</v>
      </c>
      <c r="X26" s="19">
        <f>SUM(M26:R26)</f>
        <v>181444</v>
      </c>
      <c r="Y26" s="19">
        <f>SUM(V26:X26)</f>
        <v>1629196</v>
      </c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pans="1:256" ht="10.5">
      <c r="A27" s="10"/>
      <c r="B27" s="10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0">
        <f>+V26/$Y26</f>
        <v>0.501204274992082</v>
      </c>
      <c r="W27" s="20">
        <f>+W26/$Y26</f>
        <v>0.3874254540276308</v>
      </c>
      <c r="X27" s="20">
        <f>+X26/$Y26</f>
        <v>0.1113702709802872</v>
      </c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</row>
    <row r="28" spans="1:256" ht="11.25" thickBot="1">
      <c r="A28" s="135"/>
      <c r="B28" s="135" t="s">
        <v>51</v>
      </c>
      <c r="C28" s="137">
        <f aca="true" t="shared" si="5" ref="C28:S28">(C26/$T26)</f>
        <v>0.0006137996901539164</v>
      </c>
      <c r="D28" s="137">
        <f t="shared" si="5"/>
        <v>0.004915921718442717</v>
      </c>
      <c r="E28" s="137">
        <f t="shared" si="5"/>
        <v>0.05263762002852941</v>
      </c>
      <c r="F28" s="137">
        <f t="shared" si="5"/>
        <v>0.13658761745057071</v>
      </c>
      <c r="G28" s="137">
        <f t="shared" si="5"/>
        <v>0.16087198839182026</v>
      </c>
      <c r="H28" s="137">
        <f t="shared" si="5"/>
        <v>0.14557732771256496</v>
      </c>
      <c r="I28" s="137">
        <f t="shared" si="5"/>
        <v>0.1233909241122615</v>
      </c>
      <c r="J28" s="137">
        <f t="shared" si="5"/>
        <v>0.10605660706262475</v>
      </c>
      <c r="K28" s="137">
        <f t="shared" si="5"/>
        <v>0.08877200778789048</v>
      </c>
      <c r="L28" s="137">
        <f t="shared" si="5"/>
        <v>0.06920591506485407</v>
      </c>
      <c r="M28" s="137">
        <f t="shared" si="5"/>
        <v>0.047385336079882344</v>
      </c>
      <c r="N28" s="137">
        <f t="shared" si="5"/>
        <v>0.02866690072894851</v>
      </c>
      <c r="O28" s="137">
        <f t="shared" si="5"/>
        <v>0.015836645805661197</v>
      </c>
      <c r="P28" s="137">
        <f t="shared" si="5"/>
        <v>0.00940832165067923</v>
      </c>
      <c r="Q28" s="137">
        <f t="shared" si="5"/>
        <v>0.0060545201436782315</v>
      </c>
      <c r="R28" s="137">
        <f t="shared" si="5"/>
        <v>0.004018546571437691</v>
      </c>
      <c r="S28" s="137">
        <f t="shared" si="5"/>
        <v>0</v>
      </c>
      <c r="T28" s="137">
        <f>SUM(C28:S28)</f>
        <v>1</v>
      </c>
      <c r="U28" s="53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</row>
    <row r="29" spans="2:256" ht="10.5">
      <c r="B29" s="17" t="str">
        <f>+'Cartera masculina por edad'!B29</f>
        <v>Fuente: Superintendencia de Salud, Archivo Maestro de Beneficiarios.</v>
      </c>
      <c r="C29" s="10"/>
      <c r="D29" s="10"/>
      <c r="E29" s="19"/>
      <c r="F29" s="19"/>
      <c r="G29" s="19"/>
      <c r="H29" s="19"/>
      <c r="I29" s="19"/>
      <c r="J29" s="19"/>
      <c r="K29" s="19"/>
      <c r="L29" s="19"/>
      <c r="M29" s="54" t="s">
        <v>1</v>
      </c>
      <c r="N29" s="54" t="s">
        <v>1</v>
      </c>
      <c r="O29" s="54" t="s">
        <v>1</v>
      </c>
      <c r="P29" s="54" t="s">
        <v>1</v>
      </c>
      <c r="Q29" s="19"/>
      <c r="R29" s="19"/>
      <c r="S29" s="54" t="s">
        <v>1</v>
      </c>
      <c r="T29" s="54" t="s">
        <v>1</v>
      </c>
      <c r="U29" s="54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</row>
    <row r="30" spans="2:256" ht="10.5">
      <c r="B30" s="17" t="str">
        <f>+'Cartera masculina por edad'!B30</f>
        <v>(*) Son aquellos datos que no presentan información en el campo edad.</v>
      </c>
      <c r="C30" s="17"/>
      <c r="D30" s="17"/>
      <c r="E30" s="19"/>
      <c r="F30" s="19"/>
      <c r="G30" s="19"/>
      <c r="H30" s="19"/>
      <c r="J30" s="19"/>
      <c r="K30" s="19"/>
      <c r="L30" s="19"/>
      <c r="M30" s="54" t="s">
        <v>1</v>
      </c>
      <c r="O30" s="54" t="s">
        <v>1</v>
      </c>
      <c r="P30" s="54" t="s">
        <v>1</v>
      </c>
      <c r="Q30" s="19"/>
      <c r="R30" s="19"/>
      <c r="U30" s="54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</row>
    <row r="31" spans="3:256" ht="10.5">
      <c r="C31" s="17"/>
      <c r="D31" s="17"/>
      <c r="E31" s="19"/>
      <c r="F31" s="19"/>
      <c r="G31" s="19"/>
      <c r="H31" s="19"/>
      <c r="I31" s="19"/>
      <c r="J31" s="19"/>
      <c r="K31" s="19"/>
      <c r="L31" s="19"/>
      <c r="M31" s="54"/>
      <c r="N31" s="54"/>
      <c r="O31" s="54"/>
      <c r="P31" s="54"/>
      <c r="Q31" s="19"/>
      <c r="R31" s="19"/>
      <c r="S31" s="54"/>
      <c r="T31" s="54"/>
      <c r="U31" s="54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</row>
    <row r="32" spans="1:256" ht="14.25">
      <c r="A32" s="175" t="s">
        <v>224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1:256" ht="13.5">
      <c r="A33" s="47"/>
      <c r="B33" s="176" t="s">
        <v>81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</row>
    <row r="34" spans="2:256" ht="13.5">
      <c r="B34" s="176" t="s">
        <v>268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</row>
    <row r="35" spans="1:256" ht="11.25" thickBot="1">
      <c r="A35" s="10"/>
      <c r="B35" s="10"/>
      <c r="C35" s="10"/>
      <c r="D35" s="10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</row>
    <row r="36" spans="1:256" ht="10.5">
      <c r="A36" s="114" t="s">
        <v>1</v>
      </c>
      <c r="B36" s="114" t="s">
        <v>1</v>
      </c>
      <c r="C36" s="186" t="s">
        <v>53</v>
      </c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7" t="str">
        <f>+S5</f>
        <v>Sin Edad (*)</v>
      </c>
      <c r="U36" s="187" t="str">
        <f>+T5</f>
        <v>Total</v>
      </c>
      <c r="V36" s="48"/>
      <c r="W36" s="27"/>
      <c r="X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</row>
    <row r="37" spans="1:256" ht="10.5">
      <c r="A37" s="122" t="s">
        <v>37</v>
      </c>
      <c r="B37" s="122" t="s">
        <v>38</v>
      </c>
      <c r="C37" s="133" t="s">
        <v>217</v>
      </c>
      <c r="D37" s="133" t="s">
        <v>240</v>
      </c>
      <c r="E37" s="133" t="s">
        <v>241</v>
      </c>
      <c r="F37" s="133" t="s">
        <v>54</v>
      </c>
      <c r="G37" s="133" t="s">
        <v>55</v>
      </c>
      <c r="H37" s="133" t="s">
        <v>56</v>
      </c>
      <c r="I37" s="133" t="s">
        <v>57</v>
      </c>
      <c r="J37" s="133" t="s">
        <v>58</v>
      </c>
      <c r="K37" s="133" t="s">
        <v>59</v>
      </c>
      <c r="L37" s="133" t="s">
        <v>60</v>
      </c>
      <c r="M37" s="133" t="s">
        <v>61</v>
      </c>
      <c r="N37" s="133" t="s">
        <v>62</v>
      </c>
      <c r="O37" s="133" t="s">
        <v>63</v>
      </c>
      <c r="P37" s="133" t="s">
        <v>64</v>
      </c>
      <c r="Q37" s="133" t="s">
        <v>65</v>
      </c>
      <c r="R37" s="133" t="s">
        <v>66</v>
      </c>
      <c r="S37" s="134" t="s">
        <v>67</v>
      </c>
      <c r="T37" s="188"/>
      <c r="U37" s="188" t="s">
        <v>4</v>
      </c>
      <c r="V37" s="49"/>
      <c r="W37" s="27" t="s">
        <v>82</v>
      </c>
      <c r="X37" s="27" t="s">
        <v>83</v>
      </c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</row>
    <row r="38" spans="1:256" ht="10.5">
      <c r="A38" s="10">
        <v>67</v>
      </c>
      <c r="B38" s="17" t="str">
        <f>+B7</f>
        <v>Colmena Golden Cross</v>
      </c>
      <c r="C38" s="55">
        <v>81</v>
      </c>
      <c r="D38" s="26">
        <f>+'Cartera masculina por edad'!C38+'Cartera femenina por edad'!C38</f>
        <v>104991</v>
      </c>
      <c r="E38" s="26">
        <f>+'Cartera masculina por edad'!D38+'Cartera femenina por edad'!D38</f>
        <v>30870</v>
      </c>
      <c r="F38" s="26">
        <f>+'Cartera masculina por edad'!E38+'Cartera femenina por edad'!E38</f>
        <v>27144</v>
      </c>
      <c r="G38" s="26">
        <f>+'Cartera masculina por edad'!F38+'Cartera femenina por edad'!F38</f>
        <v>11860</v>
      </c>
      <c r="H38" s="26">
        <f>+'Cartera masculina por edad'!G38+'Cartera femenina por edad'!G38</f>
        <v>6454</v>
      </c>
      <c r="I38" s="26">
        <f>+'Cartera masculina por edad'!H38+'Cartera femenina por edad'!H38</f>
        <v>5968</v>
      </c>
      <c r="J38" s="26">
        <f>+'Cartera masculina por edad'!I38+'Cartera femenina por edad'!I38</f>
        <v>5650</v>
      </c>
      <c r="K38" s="26">
        <f>+'Cartera masculina por edad'!J38+'Cartera femenina por edad'!J38</f>
        <v>5285</v>
      </c>
      <c r="L38" s="26">
        <f>+'Cartera masculina por edad'!K38+'Cartera femenina por edad'!K38</f>
        <v>5621</v>
      </c>
      <c r="M38" s="26">
        <f>+'Cartera masculina por edad'!L38+'Cartera femenina por edad'!L38</f>
        <v>5143</v>
      </c>
      <c r="N38" s="26">
        <f>+'Cartera masculina por edad'!M38+'Cartera femenina por edad'!M38</f>
        <v>3522</v>
      </c>
      <c r="O38" s="26">
        <f>+'Cartera masculina por edad'!N38+'Cartera femenina por edad'!N38</f>
        <v>2459</v>
      </c>
      <c r="P38" s="26">
        <f>+'Cartera masculina por edad'!O38+'Cartera femenina por edad'!O38</f>
        <v>1408</v>
      </c>
      <c r="Q38" s="26">
        <f>+'Cartera masculina por edad'!P38+'Cartera femenina por edad'!P38</f>
        <v>757</v>
      </c>
      <c r="R38" s="26">
        <f>+'Cartera masculina por edad'!Q38+'Cartera femenina por edad'!Q38</f>
        <v>426</v>
      </c>
      <c r="S38" s="26">
        <f>+'Cartera masculina por edad'!R38+'Cartera femenina por edad'!R38</f>
        <v>237</v>
      </c>
      <c r="T38" s="26">
        <f>+'Cartera masculina por edad'!S38+'Cartera femenina por edad'!S38</f>
        <v>0</v>
      </c>
      <c r="U38" s="28">
        <f aca="true" t="shared" si="6" ref="U38:U44">SUM(C38:T38)</f>
        <v>217876</v>
      </c>
      <c r="V38" s="28"/>
      <c r="W38" s="19"/>
      <c r="X38" s="19">
        <f aca="true" t="shared" si="7" ref="X38:X44">+W38-U38</f>
        <v>-217876</v>
      </c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</row>
    <row r="39" spans="1:256" ht="10.5">
      <c r="A39" s="10">
        <v>78</v>
      </c>
      <c r="B39" s="17" t="str">
        <f aca="true" t="shared" si="8" ref="B39:B44">+B8</f>
        <v>Isapre Cruz Blanca S.A.</v>
      </c>
      <c r="C39" s="55">
        <v>119</v>
      </c>
      <c r="D39" s="26">
        <f>+'Cartera masculina por edad'!C39+'Cartera femenina por edad'!C39</f>
        <v>132314</v>
      </c>
      <c r="E39" s="26">
        <f>+'Cartera masculina por edad'!D39+'Cartera femenina por edad'!D39</f>
        <v>43963</v>
      </c>
      <c r="F39" s="26">
        <f>+'Cartera masculina por edad'!E39+'Cartera femenina por edad'!E39</f>
        <v>35214</v>
      </c>
      <c r="G39" s="26">
        <f>+'Cartera masculina por edad'!F39+'Cartera femenina por edad'!F39</f>
        <v>14989</v>
      </c>
      <c r="H39" s="26">
        <f>+'Cartera masculina por edad'!G39+'Cartera femenina por edad'!G39</f>
        <v>8464</v>
      </c>
      <c r="I39" s="26">
        <f>+'Cartera masculina por edad'!H39+'Cartera femenina por edad'!H39</f>
        <v>8266</v>
      </c>
      <c r="J39" s="26">
        <f>+'Cartera masculina por edad'!I39+'Cartera femenina por edad'!I39</f>
        <v>8199</v>
      </c>
      <c r="K39" s="26">
        <f>+'Cartera masculina por edad'!J39+'Cartera femenina por edad'!J39</f>
        <v>8411</v>
      </c>
      <c r="L39" s="26">
        <f>+'Cartera masculina por edad'!K39+'Cartera femenina por edad'!K39</f>
        <v>8153</v>
      </c>
      <c r="M39" s="26">
        <f>+'Cartera masculina por edad'!L39+'Cartera femenina por edad'!L39</f>
        <v>6581</v>
      </c>
      <c r="N39" s="26">
        <f>+'Cartera masculina por edad'!M39+'Cartera femenina por edad'!M39</f>
        <v>4292</v>
      </c>
      <c r="O39" s="26">
        <f>+'Cartera masculina por edad'!N39+'Cartera femenina por edad'!N39</f>
        <v>2616</v>
      </c>
      <c r="P39" s="26">
        <f>+'Cartera masculina por edad'!O39+'Cartera femenina por edad'!O39</f>
        <v>1300</v>
      </c>
      <c r="Q39" s="26">
        <f>+'Cartera masculina por edad'!P39+'Cartera femenina por edad'!P39</f>
        <v>670</v>
      </c>
      <c r="R39" s="26">
        <f>+'Cartera masculina por edad'!Q39+'Cartera femenina por edad'!Q39</f>
        <v>412</v>
      </c>
      <c r="S39" s="26">
        <f>+'Cartera masculina por edad'!R39+'Cartera femenina por edad'!R39</f>
        <v>281</v>
      </c>
      <c r="T39" s="26">
        <f>+'Cartera masculina por edad'!S39+'Cartera femenina por edad'!S39</f>
        <v>0</v>
      </c>
      <c r="U39" s="28">
        <f t="shared" si="6"/>
        <v>284244</v>
      </c>
      <c r="V39" s="28"/>
      <c r="W39" s="19"/>
      <c r="X39" s="19">
        <f t="shared" si="7"/>
        <v>-284244</v>
      </c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</row>
    <row r="40" spans="1:256" ht="10.5">
      <c r="A40" s="10">
        <v>80</v>
      </c>
      <c r="B40" s="17" t="str">
        <f t="shared" si="8"/>
        <v>Vida Tres</v>
      </c>
      <c r="C40" s="55"/>
      <c r="D40" s="26">
        <f>+'Cartera masculina por edad'!C40+'Cartera femenina por edad'!C40</f>
        <v>29095</v>
      </c>
      <c r="E40" s="26">
        <f>+'Cartera masculina por edad'!D40+'Cartera femenina por edad'!D40</f>
        <v>9974</v>
      </c>
      <c r="F40" s="26">
        <f>+'Cartera masculina por edad'!E40+'Cartera femenina por edad'!E40</f>
        <v>8672</v>
      </c>
      <c r="G40" s="26">
        <f>+'Cartera masculina por edad'!F40+'Cartera femenina por edad'!F40</f>
        <v>3430</v>
      </c>
      <c r="H40" s="26">
        <f>+'Cartera masculina por edad'!G40+'Cartera femenina por edad'!G40</f>
        <v>1641</v>
      </c>
      <c r="I40" s="26">
        <f>+'Cartera masculina por edad'!H40+'Cartera femenina por edad'!H40</f>
        <v>1834</v>
      </c>
      <c r="J40" s="26">
        <f>+'Cartera masculina por edad'!I40+'Cartera femenina por edad'!I40</f>
        <v>1864</v>
      </c>
      <c r="K40" s="26">
        <f>+'Cartera masculina por edad'!J40+'Cartera femenina por edad'!J40</f>
        <v>1689</v>
      </c>
      <c r="L40" s="26">
        <f>+'Cartera masculina por edad'!K40+'Cartera femenina por edad'!K40</f>
        <v>1604</v>
      </c>
      <c r="M40" s="26">
        <f>+'Cartera masculina por edad'!L40+'Cartera femenina por edad'!L40</f>
        <v>1343</v>
      </c>
      <c r="N40" s="26">
        <f>+'Cartera masculina por edad'!M40+'Cartera femenina por edad'!M40</f>
        <v>1028</v>
      </c>
      <c r="O40" s="26">
        <f>+'Cartera masculina por edad'!N40+'Cartera femenina por edad'!N40</f>
        <v>738</v>
      </c>
      <c r="P40" s="26">
        <f>+'Cartera masculina por edad'!O40+'Cartera femenina por edad'!O40</f>
        <v>479</v>
      </c>
      <c r="Q40" s="26">
        <f>+'Cartera masculina por edad'!P40+'Cartera femenina por edad'!P40</f>
        <v>378</v>
      </c>
      <c r="R40" s="26">
        <f>+'Cartera masculina por edad'!Q40+'Cartera femenina por edad'!Q40</f>
        <v>225</v>
      </c>
      <c r="S40" s="26">
        <f>+'Cartera masculina por edad'!R40+'Cartera femenina por edad'!R40</f>
        <v>154</v>
      </c>
      <c r="T40" s="26">
        <f>+'Cartera masculina por edad'!S40+'Cartera femenina por edad'!S40</f>
        <v>0</v>
      </c>
      <c r="U40" s="28">
        <f t="shared" si="6"/>
        <v>64148</v>
      </c>
      <c r="V40" s="28"/>
      <c r="W40" s="19"/>
      <c r="X40" s="19">
        <f t="shared" si="7"/>
        <v>-64148</v>
      </c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  <c r="IV40" s="27"/>
    </row>
    <row r="41" spans="1:256" ht="10.5">
      <c r="A41" s="10">
        <v>81</v>
      </c>
      <c r="B41" s="17" t="str">
        <f t="shared" si="8"/>
        <v>Ferrosalud</v>
      </c>
      <c r="C41" s="55">
        <v>11</v>
      </c>
      <c r="D41" s="26">
        <f>+'Cartera masculina por edad'!C41+'Cartera femenina por edad'!C41</f>
        <v>1788</v>
      </c>
      <c r="E41" s="26">
        <f>+'Cartera masculina por edad'!D41+'Cartera femenina por edad'!D41</f>
        <v>660</v>
      </c>
      <c r="F41" s="26">
        <f>+'Cartera masculina por edad'!E41+'Cartera femenina por edad'!E41</f>
        <v>449</v>
      </c>
      <c r="G41" s="26">
        <f>+'Cartera masculina por edad'!F41+'Cartera femenina por edad'!F41</f>
        <v>185</v>
      </c>
      <c r="H41" s="26">
        <f>+'Cartera masculina por edad'!G41+'Cartera femenina por edad'!G41</f>
        <v>88</v>
      </c>
      <c r="I41" s="26">
        <f>+'Cartera masculina por edad'!H41+'Cartera femenina por edad'!H41</f>
        <v>89</v>
      </c>
      <c r="J41" s="26">
        <f>+'Cartera masculina por edad'!I41+'Cartera femenina por edad'!I41</f>
        <v>102</v>
      </c>
      <c r="K41" s="26">
        <f>+'Cartera masculina por edad'!J41+'Cartera femenina por edad'!J41</f>
        <v>176</v>
      </c>
      <c r="L41" s="26">
        <f>+'Cartera masculina por edad'!K41+'Cartera femenina por edad'!K41</f>
        <v>117</v>
      </c>
      <c r="M41" s="26">
        <f>+'Cartera masculina por edad'!L41+'Cartera femenina por edad'!L41</f>
        <v>92</v>
      </c>
      <c r="N41" s="26">
        <f>+'Cartera masculina por edad'!M41+'Cartera femenina por edad'!M41</f>
        <v>129</v>
      </c>
      <c r="O41" s="26">
        <f>+'Cartera masculina por edad'!N41+'Cartera femenina por edad'!N41</f>
        <v>65</v>
      </c>
      <c r="P41" s="26">
        <f>+'Cartera masculina por edad'!O41+'Cartera femenina por edad'!O41</f>
        <v>24</v>
      </c>
      <c r="Q41" s="26">
        <f>+'Cartera masculina por edad'!P41+'Cartera femenina por edad'!P41</f>
        <v>12</v>
      </c>
      <c r="R41" s="26">
        <f>+'Cartera masculina por edad'!Q41+'Cartera femenina por edad'!Q41</f>
        <v>2</v>
      </c>
      <c r="S41" s="26">
        <f>+'Cartera masculina por edad'!R41+'Cartera femenina por edad'!R41</f>
        <v>1</v>
      </c>
      <c r="T41" s="26">
        <f>+'Cartera masculina por edad'!S41+'Cartera femenina por edad'!S41</f>
        <v>0</v>
      </c>
      <c r="U41" s="28">
        <f>SUM(C41:T41)</f>
        <v>3990</v>
      </c>
      <c r="V41" s="28"/>
      <c r="W41" s="19"/>
      <c r="X41" s="19">
        <f>+W41-U41</f>
        <v>-3990</v>
      </c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  <c r="IV41" s="27"/>
    </row>
    <row r="42" spans="1:256" ht="10.5">
      <c r="A42" s="10">
        <v>88</v>
      </c>
      <c r="B42" s="17" t="str">
        <f t="shared" si="8"/>
        <v>Mas Vida</v>
      </c>
      <c r="C42" s="55"/>
      <c r="D42" s="26">
        <f>+'Cartera masculina por edad'!C42+'Cartera femenina por edad'!C42</f>
        <v>112558</v>
      </c>
      <c r="E42" s="26">
        <f>+'Cartera masculina por edad'!D42+'Cartera femenina por edad'!D42</f>
        <v>30569</v>
      </c>
      <c r="F42" s="26">
        <f>+'Cartera masculina por edad'!E42+'Cartera femenina por edad'!E42</f>
        <v>21373</v>
      </c>
      <c r="G42" s="26">
        <f>+'Cartera masculina por edad'!F42+'Cartera femenina por edad'!F42</f>
        <v>8551</v>
      </c>
      <c r="H42" s="26">
        <f>+'Cartera masculina por edad'!G42+'Cartera femenina por edad'!G42</f>
        <v>5809</v>
      </c>
      <c r="I42" s="26">
        <f>+'Cartera masculina por edad'!H42+'Cartera femenina por edad'!H42</f>
        <v>6611</v>
      </c>
      <c r="J42" s="26">
        <f>+'Cartera masculina por edad'!I42+'Cartera femenina por edad'!I42</f>
        <v>5725</v>
      </c>
      <c r="K42" s="26">
        <f>+'Cartera masculina por edad'!J42+'Cartera femenina por edad'!J42</f>
        <v>4709</v>
      </c>
      <c r="L42" s="26">
        <f>+'Cartera masculina por edad'!K42+'Cartera femenina por edad'!K42</f>
        <v>3600</v>
      </c>
      <c r="M42" s="26">
        <f>+'Cartera masculina por edad'!L42+'Cartera femenina por edad'!L42</f>
        <v>1866</v>
      </c>
      <c r="N42" s="26">
        <f>+'Cartera masculina por edad'!M42+'Cartera femenina por edad'!M42</f>
        <v>744</v>
      </c>
      <c r="O42" s="26">
        <f>+'Cartera masculina por edad'!N42+'Cartera femenina por edad'!N42</f>
        <v>360</v>
      </c>
      <c r="P42" s="26">
        <f>+'Cartera masculina por edad'!O42+'Cartera femenina por edad'!O42</f>
        <v>219</v>
      </c>
      <c r="Q42" s="26">
        <f>+'Cartera masculina por edad'!P42+'Cartera femenina por edad'!P42</f>
        <v>105</v>
      </c>
      <c r="R42" s="26">
        <f>+'Cartera masculina por edad'!Q42+'Cartera femenina por edad'!Q42</f>
        <v>87</v>
      </c>
      <c r="S42" s="26">
        <f>+'Cartera masculina por edad'!R42+'Cartera femenina por edad'!R42</f>
        <v>73</v>
      </c>
      <c r="T42" s="26">
        <f>+'Cartera masculina por edad'!S42+'Cartera femenina por edad'!S42</f>
        <v>0</v>
      </c>
      <c r="U42" s="28">
        <f t="shared" si="6"/>
        <v>202959</v>
      </c>
      <c r="V42" s="28"/>
      <c r="W42" s="19"/>
      <c r="X42" s="19">
        <f t="shared" si="7"/>
        <v>-202959</v>
      </c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</row>
    <row r="43" spans="1:256" ht="10.5">
      <c r="A43" s="10">
        <v>99</v>
      </c>
      <c r="B43" s="17" t="str">
        <f t="shared" si="8"/>
        <v>Isapre Banmédica</v>
      </c>
      <c r="C43" s="55"/>
      <c r="D43" s="26">
        <f>+'Cartera masculina por edad'!C43+'Cartera femenina por edad'!C43</f>
        <v>128409</v>
      </c>
      <c r="E43" s="26">
        <f>+'Cartera masculina por edad'!D43+'Cartera femenina por edad'!D43</f>
        <v>44735</v>
      </c>
      <c r="F43" s="26">
        <f>+'Cartera masculina por edad'!E43+'Cartera femenina por edad'!E43</f>
        <v>37364</v>
      </c>
      <c r="G43" s="26">
        <f>+'Cartera masculina por edad'!F43+'Cartera femenina por edad'!F43</f>
        <v>15291</v>
      </c>
      <c r="H43" s="26">
        <f>+'Cartera masculina por edad'!G43+'Cartera femenina por edad'!G43</f>
        <v>8145</v>
      </c>
      <c r="I43" s="26">
        <f>+'Cartera masculina por edad'!H43+'Cartera femenina por edad'!H43</f>
        <v>8296</v>
      </c>
      <c r="J43" s="26">
        <f>+'Cartera masculina por edad'!I43+'Cartera femenina por edad'!I43</f>
        <v>8634</v>
      </c>
      <c r="K43" s="26">
        <f>+'Cartera masculina por edad'!J43+'Cartera femenina por edad'!J43</f>
        <v>8753</v>
      </c>
      <c r="L43" s="26">
        <f>+'Cartera masculina por edad'!K43+'Cartera femenina por edad'!K43</f>
        <v>8646</v>
      </c>
      <c r="M43" s="26">
        <f>+'Cartera masculina por edad'!L43+'Cartera femenina por edad'!L43</f>
        <v>6567</v>
      </c>
      <c r="N43" s="26">
        <f>+'Cartera masculina por edad'!M43+'Cartera femenina por edad'!M43</f>
        <v>4374</v>
      </c>
      <c r="O43" s="26">
        <f>+'Cartera masculina por edad'!N43+'Cartera femenina por edad'!N43</f>
        <v>2701</v>
      </c>
      <c r="P43" s="26">
        <f>+'Cartera masculina por edad'!O43+'Cartera femenina por edad'!O43</f>
        <v>1504</v>
      </c>
      <c r="Q43" s="26">
        <f>+'Cartera masculina por edad'!P43+'Cartera femenina por edad'!P43</f>
        <v>972</v>
      </c>
      <c r="R43" s="26">
        <f>+'Cartera masculina por edad'!Q43+'Cartera femenina por edad'!Q43</f>
        <v>596</v>
      </c>
      <c r="S43" s="26">
        <f>+'Cartera masculina por edad'!R43+'Cartera femenina por edad'!R43</f>
        <v>469</v>
      </c>
      <c r="T43" s="26">
        <f>+'Cartera masculina por edad'!S43+'Cartera femenina por edad'!S43</f>
        <v>0</v>
      </c>
      <c r="U43" s="28">
        <f t="shared" si="6"/>
        <v>285456</v>
      </c>
      <c r="V43" s="28"/>
      <c r="W43" s="19"/>
      <c r="X43" s="19">
        <f t="shared" si="7"/>
        <v>-285456</v>
      </c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</row>
    <row r="44" spans="1:256" ht="10.5">
      <c r="A44" s="10">
        <v>107</v>
      </c>
      <c r="B44" s="17" t="str">
        <f t="shared" si="8"/>
        <v>Consalud S.A.</v>
      </c>
      <c r="C44" s="55"/>
      <c r="D44" s="26">
        <f>+'Cartera masculina por edad'!C44+'Cartera femenina por edad'!C44</f>
        <v>134178</v>
      </c>
      <c r="E44" s="26">
        <f>+'Cartera masculina por edad'!D44+'Cartera femenina por edad'!D44</f>
        <v>49959</v>
      </c>
      <c r="F44" s="26">
        <f>+'Cartera masculina por edad'!E44+'Cartera femenina por edad'!E44</f>
        <v>42216</v>
      </c>
      <c r="G44" s="26">
        <f>+'Cartera masculina por edad'!F44+'Cartera femenina por edad'!F44</f>
        <v>16242</v>
      </c>
      <c r="H44" s="26">
        <f>+'Cartera masculina por edad'!G44+'Cartera femenina por edad'!G44</f>
        <v>9409</v>
      </c>
      <c r="I44" s="26">
        <f>+'Cartera masculina por edad'!H44+'Cartera femenina por edad'!H44</f>
        <v>9494</v>
      </c>
      <c r="J44" s="26">
        <f>+'Cartera masculina por edad'!I44+'Cartera femenina por edad'!I44</f>
        <v>10687</v>
      </c>
      <c r="K44" s="26">
        <f>+'Cartera masculina por edad'!J44+'Cartera femenina por edad'!J44</f>
        <v>12233</v>
      </c>
      <c r="L44" s="26">
        <f>+'Cartera masculina por edad'!K44+'Cartera femenina por edad'!K44</f>
        <v>11775</v>
      </c>
      <c r="M44" s="26">
        <f>+'Cartera masculina por edad'!L44+'Cartera femenina por edad'!L44</f>
        <v>9283</v>
      </c>
      <c r="N44" s="26">
        <f>+'Cartera masculina por edad'!M44+'Cartera femenina por edad'!M44</f>
        <v>5508</v>
      </c>
      <c r="O44" s="26">
        <f>+'Cartera masculina por edad'!N44+'Cartera femenina por edad'!N44</f>
        <v>2814</v>
      </c>
      <c r="P44" s="26">
        <f>+'Cartera masculina por edad'!O44+'Cartera femenina por edad'!O44</f>
        <v>1708</v>
      </c>
      <c r="Q44" s="26">
        <f>+'Cartera masculina por edad'!P44+'Cartera femenina por edad'!P44</f>
        <v>991</v>
      </c>
      <c r="R44" s="26">
        <f>+'Cartera masculina por edad'!Q44+'Cartera femenina por edad'!Q44</f>
        <v>668</v>
      </c>
      <c r="S44" s="26">
        <f>+'Cartera masculina por edad'!R44+'Cartera femenina por edad'!R44</f>
        <v>536</v>
      </c>
      <c r="T44" s="26">
        <f>+'Cartera masculina por edad'!S44+'Cartera femenina por edad'!S44</f>
        <v>0</v>
      </c>
      <c r="U44" s="28">
        <f t="shared" si="6"/>
        <v>317701</v>
      </c>
      <c r="V44" s="28"/>
      <c r="W44" s="19"/>
      <c r="X44" s="19">
        <f t="shared" si="7"/>
        <v>-317701</v>
      </c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  <c r="IV44" s="27"/>
    </row>
    <row r="45" spans="1:256" ht="10.5">
      <c r="A45" s="10"/>
      <c r="B45" s="10"/>
      <c r="C45" s="55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19"/>
      <c r="X45" s="19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</row>
    <row r="46" spans="1:256" ht="10.5">
      <c r="A46" s="105"/>
      <c r="B46" s="106" t="s">
        <v>43</v>
      </c>
      <c r="C46" s="126">
        <f aca="true" t="shared" si="9" ref="C46:U46">SUM(C38:C45)</f>
        <v>211</v>
      </c>
      <c r="D46" s="126">
        <f>SUM(D38:D45)</f>
        <v>643333</v>
      </c>
      <c r="E46" s="126">
        <f>SUM(E38:E45)</f>
        <v>210730</v>
      </c>
      <c r="F46" s="126">
        <f t="shared" si="9"/>
        <v>172432</v>
      </c>
      <c r="G46" s="126">
        <f t="shared" si="9"/>
        <v>70548</v>
      </c>
      <c r="H46" s="126">
        <f t="shared" si="9"/>
        <v>40010</v>
      </c>
      <c r="I46" s="126">
        <f t="shared" si="9"/>
        <v>40558</v>
      </c>
      <c r="J46" s="126">
        <f t="shared" si="9"/>
        <v>40861</v>
      </c>
      <c r="K46" s="126">
        <f t="shared" si="9"/>
        <v>41256</v>
      </c>
      <c r="L46" s="126">
        <f t="shared" si="9"/>
        <v>39516</v>
      </c>
      <c r="M46" s="126">
        <f t="shared" si="9"/>
        <v>30875</v>
      </c>
      <c r="N46" s="126">
        <f t="shared" si="9"/>
        <v>19597</v>
      </c>
      <c r="O46" s="126">
        <f t="shared" si="9"/>
        <v>11753</v>
      </c>
      <c r="P46" s="126">
        <f t="shared" si="9"/>
        <v>6642</v>
      </c>
      <c r="Q46" s="126">
        <f t="shared" si="9"/>
        <v>3885</v>
      </c>
      <c r="R46" s="126">
        <f t="shared" si="9"/>
        <v>2416</v>
      </c>
      <c r="S46" s="126">
        <f t="shared" si="9"/>
        <v>1751</v>
      </c>
      <c r="T46" s="126">
        <f t="shared" si="9"/>
        <v>0</v>
      </c>
      <c r="U46" s="126">
        <f t="shared" si="9"/>
        <v>1376374</v>
      </c>
      <c r="V46" s="28"/>
      <c r="W46" s="19">
        <f>SUM(W38:W44)</f>
        <v>0</v>
      </c>
      <c r="X46" s="19">
        <f>SUM(X38:X44)</f>
        <v>-1376374</v>
      </c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</row>
    <row r="47" spans="1:256" ht="10.5">
      <c r="A47" s="10"/>
      <c r="B47" s="10"/>
      <c r="C47" s="55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28"/>
      <c r="U47" s="52"/>
      <c r="V47" s="52"/>
      <c r="W47" s="19"/>
      <c r="X47" s="19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  <c r="IV47" s="27"/>
    </row>
    <row r="48" spans="1:256" ht="10.5">
      <c r="A48" s="10">
        <v>62</v>
      </c>
      <c r="B48" s="17" t="str">
        <f aca="true" t="shared" si="10" ref="B48:B53">+B17</f>
        <v>San Lorenzo</v>
      </c>
      <c r="C48" s="55"/>
      <c r="D48" s="26">
        <f>+'Cartera masculina por edad'!C48+'Cartera femenina por edad'!C48</f>
        <v>572</v>
      </c>
      <c r="E48" s="26">
        <f>+'Cartera masculina por edad'!D48+'Cartera femenina por edad'!D48</f>
        <v>312</v>
      </c>
      <c r="F48" s="26">
        <f>+'Cartera masculina por edad'!E48+'Cartera femenina por edad'!E48</f>
        <v>336</v>
      </c>
      <c r="G48" s="26">
        <f>+'Cartera masculina por edad'!F48+'Cartera femenina por edad'!F48</f>
        <v>29</v>
      </c>
      <c r="H48" s="26">
        <f>+'Cartera masculina por edad'!G48+'Cartera femenina por edad'!G48</f>
        <v>42</v>
      </c>
      <c r="I48" s="26">
        <f>+'Cartera masculina por edad'!H48+'Cartera femenina por edad'!H48</f>
        <v>58</v>
      </c>
      <c r="J48" s="26">
        <f>+'Cartera masculina por edad'!I48+'Cartera femenina por edad'!I48</f>
        <v>79</v>
      </c>
      <c r="K48" s="26">
        <f>+'Cartera masculina por edad'!J48+'Cartera femenina por edad'!J48</f>
        <v>127</v>
      </c>
      <c r="L48" s="26">
        <f>+'Cartera masculina por edad'!K48+'Cartera femenina por edad'!K48</f>
        <v>218</v>
      </c>
      <c r="M48" s="26">
        <f>+'Cartera masculina por edad'!L48+'Cartera femenina por edad'!L48</f>
        <v>196</v>
      </c>
      <c r="N48" s="26">
        <f>+'Cartera masculina por edad'!M48+'Cartera femenina por edad'!M48</f>
        <v>117</v>
      </c>
      <c r="O48" s="26">
        <f>+'Cartera masculina por edad'!N48+'Cartera femenina por edad'!N48</f>
        <v>41</v>
      </c>
      <c r="P48" s="26">
        <f>+'Cartera masculina por edad'!O48+'Cartera femenina por edad'!O48</f>
        <v>26</v>
      </c>
      <c r="Q48" s="26">
        <f>+'Cartera masculina por edad'!P48+'Cartera femenina por edad'!P48</f>
        <v>12</v>
      </c>
      <c r="R48" s="26">
        <f>+'Cartera masculina por edad'!Q48+'Cartera femenina por edad'!Q48</f>
        <v>16</v>
      </c>
      <c r="S48" s="26">
        <f>+'Cartera masculina por edad'!R48+'Cartera femenina por edad'!R48</f>
        <v>24</v>
      </c>
      <c r="T48" s="26">
        <f>+'Cartera masculina por edad'!S48+'Cartera femenina por edad'!S48</f>
        <v>0</v>
      </c>
      <c r="U48" s="28">
        <f aca="true" t="shared" si="11" ref="U48:U53">SUM(C48:T48)</f>
        <v>2205</v>
      </c>
      <c r="V48" s="28"/>
      <c r="W48" s="19"/>
      <c r="X48" s="19">
        <f aca="true" t="shared" si="12" ref="X48:X53">+W48-U48</f>
        <v>-2205</v>
      </c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  <c r="IV48" s="27"/>
    </row>
    <row r="49" spans="1:256" ht="10.5">
      <c r="A49" s="10">
        <v>63</v>
      </c>
      <c r="B49" s="17" t="str">
        <f t="shared" si="10"/>
        <v>Fusat Ltda.</v>
      </c>
      <c r="C49" s="55"/>
      <c r="D49" s="26">
        <f>+'Cartera masculina por edad'!C49+'Cartera femenina por edad'!C49</f>
        <v>5057</v>
      </c>
      <c r="E49" s="26">
        <f>+'Cartera masculina por edad'!D49+'Cartera femenina por edad'!D49</f>
        <v>2091</v>
      </c>
      <c r="F49" s="26">
        <f>+'Cartera masculina por edad'!E49+'Cartera femenina por edad'!E49</f>
        <v>2050</v>
      </c>
      <c r="G49" s="26">
        <f>+'Cartera masculina por edad'!F49+'Cartera femenina por edad'!F49</f>
        <v>236</v>
      </c>
      <c r="H49" s="26">
        <f>+'Cartera masculina por edad'!G49+'Cartera femenina por edad'!G49</f>
        <v>403</v>
      </c>
      <c r="I49" s="26">
        <f>+'Cartera masculina por edad'!H49+'Cartera femenina por edad'!H49</f>
        <v>487</v>
      </c>
      <c r="J49" s="26">
        <f>+'Cartera masculina por edad'!I49+'Cartera femenina por edad'!I49</f>
        <v>471</v>
      </c>
      <c r="K49" s="26">
        <f>+'Cartera masculina por edad'!J49+'Cartera femenina por edad'!J49</f>
        <v>604</v>
      </c>
      <c r="L49" s="26">
        <f>+'Cartera masculina por edad'!K49+'Cartera femenina por edad'!K49</f>
        <v>778</v>
      </c>
      <c r="M49" s="26">
        <f>+'Cartera masculina por edad'!L49+'Cartera femenina por edad'!L49</f>
        <v>1173</v>
      </c>
      <c r="N49" s="26">
        <f>+'Cartera masculina por edad'!M49+'Cartera femenina por edad'!M49</f>
        <v>1170</v>
      </c>
      <c r="O49" s="26">
        <f>+'Cartera masculina por edad'!N49+'Cartera femenina por edad'!N49</f>
        <v>837</v>
      </c>
      <c r="P49" s="26">
        <f>+'Cartera masculina por edad'!O49+'Cartera femenina por edad'!O49</f>
        <v>463</v>
      </c>
      <c r="Q49" s="26">
        <f>+'Cartera masculina por edad'!P49+'Cartera femenina por edad'!P49</f>
        <v>211</v>
      </c>
      <c r="R49" s="26">
        <f>+'Cartera masculina por edad'!Q49+'Cartera femenina por edad'!Q49</f>
        <v>134</v>
      </c>
      <c r="S49" s="26">
        <f>+'Cartera masculina por edad'!R49+'Cartera femenina por edad'!R49</f>
        <v>126</v>
      </c>
      <c r="T49" s="26">
        <f>+'Cartera masculina por edad'!S49+'Cartera femenina por edad'!S49</f>
        <v>0</v>
      </c>
      <c r="U49" s="28">
        <f t="shared" si="11"/>
        <v>16291</v>
      </c>
      <c r="V49" s="28"/>
      <c r="W49" s="19"/>
      <c r="X49" s="19">
        <f t="shared" si="12"/>
        <v>-16291</v>
      </c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</row>
    <row r="50" spans="1:256" ht="10.5">
      <c r="A50" s="10">
        <v>65</v>
      </c>
      <c r="B50" s="17" t="str">
        <f t="shared" si="10"/>
        <v>Chuquicamata</v>
      </c>
      <c r="C50" s="55"/>
      <c r="D50" s="26">
        <f>+'Cartera masculina por edad'!C50+'Cartera femenina por edad'!C50</f>
        <v>7371</v>
      </c>
      <c r="E50" s="26">
        <f>+'Cartera masculina por edad'!D50+'Cartera femenina por edad'!D50</f>
        <v>3769</v>
      </c>
      <c r="F50" s="26">
        <f>+'Cartera masculina por edad'!E50+'Cartera femenina por edad'!E50</f>
        <v>3050</v>
      </c>
      <c r="G50" s="26">
        <f>+'Cartera masculina por edad'!F50+'Cartera femenina por edad'!F50</f>
        <v>365</v>
      </c>
      <c r="H50" s="26">
        <f>+'Cartera masculina por edad'!G50+'Cartera femenina por edad'!G50</f>
        <v>469</v>
      </c>
      <c r="I50" s="26">
        <f>+'Cartera masculina por edad'!H50+'Cartera femenina por edad'!H50</f>
        <v>663</v>
      </c>
      <c r="J50" s="26">
        <f>+'Cartera masculina por edad'!I50+'Cartera femenina por edad'!I50</f>
        <v>838</v>
      </c>
      <c r="K50" s="26">
        <f>+'Cartera masculina por edad'!J50+'Cartera femenina por edad'!J50</f>
        <v>1203</v>
      </c>
      <c r="L50" s="26">
        <f>+'Cartera masculina por edad'!K50+'Cartera femenina por edad'!K50</f>
        <v>1346</v>
      </c>
      <c r="M50" s="26">
        <f>+'Cartera masculina por edad'!L50+'Cartera femenina por edad'!L50</f>
        <v>1198</v>
      </c>
      <c r="N50" s="26">
        <f>+'Cartera masculina por edad'!M50+'Cartera femenina por edad'!M50</f>
        <v>817</v>
      </c>
      <c r="O50" s="26">
        <f>+'Cartera masculina por edad'!N50+'Cartera femenina por edad'!N50</f>
        <v>492</v>
      </c>
      <c r="P50" s="26">
        <f>+'Cartera masculina por edad'!O50+'Cartera femenina por edad'!O50</f>
        <v>222</v>
      </c>
      <c r="Q50" s="26">
        <f>+'Cartera masculina por edad'!P50+'Cartera femenina por edad'!P50</f>
        <v>117</v>
      </c>
      <c r="R50" s="26">
        <f>+'Cartera masculina por edad'!Q50+'Cartera femenina por edad'!Q50</f>
        <v>110</v>
      </c>
      <c r="S50" s="26">
        <f>+'Cartera masculina por edad'!R50+'Cartera femenina por edad'!R50</f>
        <v>106</v>
      </c>
      <c r="T50" s="26">
        <f>+'Cartera masculina por edad'!S50+'Cartera femenina por edad'!S50</f>
        <v>0</v>
      </c>
      <c r="U50" s="28">
        <f t="shared" si="11"/>
        <v>22136</v>
      </c>
      <c r="V50" s="28"/>
      <c r="W50" s="19"/>
      <c r="X50" s="19">
        <f t="shared" si="12"/>
        <v>-22136</v>
      </c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  <c r="IV50" s="27"/>
    </row>
    <row r="51" spans="1:256" ht="10.5">
      <c r="A51" s="10">
        <v>68</v>
      </c>
      <c r="B51" s="17" t="str">
        <f t="shared" si="10"/>
        <v>Río Blanco</v>
      </c>
      <c r="C51" s="55"/>
      <c r="D51" s="26">
        <f>+'Cartera masculina por edad'!C51+'Cartera femenina por edad'!C51</f>
        <v>1526</v>
      </c>
      <c r="E51" s="26">
        <f>+'Cartera masculina por edad'!D51+'Cartera femenina por edad'!D51</f>
        <v>646</v>
      </c>
      <c r="F51" s="26">
        <f>+'Cartera masculina por edad'!E51+'Cartera femenina por edad'!E51</f>
        <v>590</v>
      </c>
      <c r="G51" s="26">
        <f>+'Cartera masculina por edad'!F51+'Cartera femenina por edad'!F51</f>
        <v>55</v>
      </c>
      <c r="H51" s="26">
        <f>+'Cartera masculina por edad'!G51+'Cartera femenina por edad'!G51</f>
        <v>129</v>
      </c>
      <c r="I51" s="26">
        <f>+'Cartera masculina por edad'!H51+'Cartera femenina por edad'!H51</f>
        <v>213</v>
      </c>
      <c r="J51" s="26">
        <f>+'Cartera masculina por edad'!I51+'Cartera femenina por edad'!I51</f>
        <v>174</v>
      </c>
      <c r="K51" s="26">
        <f>+'Cartera masculina por edad'!J51+'Cartera femenina por edad'!J51</f>
        <v>168</v>
      </c>
      <c r="L51" s="26">
        <f>+'Cartera masculina por edad'!K51+'Cartera femenina por edad'!K51</f>
        <v>180</v>
      </c>
      <c r="M51" s="26">
        <f>+'Cartera masculina por edad'!L51+'Cartera femenina por edad'!L51</f>
        <v>151</v>
      </c>
      <c r="N51" s="26">
        <f>+'Cartera masculina por edad'!M51+'Cartera femenina por edad'!M51</f>
        <v>143</v>
      </c>
      <c r="O51" s="26">
        <f>+'Cartera masculina por edad'!N51+'Cartera femenina por edad'!N51</f>
        <v>101</v>
      </c>
      <c r="P51" s="26">
        <f>+'Cartera masculina por edad'!O51+'Cartera femenina por edad'!O51</f>
        <v>40</v>
      </c>
      <c r="Q51" s="26">
        <f>+'Cartera masculina por edad'!P51+'Cartera femenina por edad'!P51</f>
        <v>20</v>
      </c>
      <c r="R51" s="26">
        <f>+'Cartera masculina por edad'!Q51+'Cartera femenina por edad'!Q51</f>
        <v>20</v>
      </c>
      <c r="S51" s="26">
        <f>+'Cartera masculina por edad'!R51+'Cartera femenina por edad'!R51</f>
        <v>13</v>
      </c>
      <c r="T51" s="26">
        <f>+'Cartera masculina por edad'!S51+'Cartera femenina por edad'!S51</f>
        <v>0</v>
      </c>
      <c r="U51" s="28">
        <f t="shared" si="11"/>
        <v>4169</v>
      </c>
      <c r="V51" s="28"/>
      <c r="W51" s="19"/>
      <c r="X51" s="19">
        <f t="shared" si="12"/>
        <v>-4169</v>
      </c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</row>
    <row r="52" spans="1:256" ht="10.5">
      <c r="A52" s="10">
        <v>76</v>
      </c>
      <c r="B52" s="17" t="str">
        <f t="shared" si="10"/>
        <v>Isapre Fundación</v>
      </c>
      <c r="C52" s="55">
        <v>6</v>
      </c>
      <c r="D52" s="26">
        <f>+'Cartera masculina por edad'!C52+'Cartera femenina por edad'!C52</f>
        <v>5013</v>
      </c>
      <c r="E52" s="26">
        <f>+'Cartera masculina por edad'!D52+'Cartera femenina por edad'!D52</f>
        <v>1917</v>
      </c>
      <c r="F52" s="26">
        <f>+'Cartera masculina por edad'!E52+'Cartera femenina por edad'!E52</f>
        <v>1675</v>
      </c>
      <c r="G52" s="26">
        <f>+'Cartera masculina por edad'!F52+'Cartera femenina por edad'!F52</f>
        <v>337</v>
      </c>
      <c r="H52" s="26">
        <f>+'Cartera masculina por edad'!G52+'Cartera femenina por edad'!G52</f>
        <v>123</v>
      </c>
      <c r="I52" s="26">
        <f>+'Cartera masculina por edad'!H52+'Cartera femenina por edad'!H52</f>
        <v>198</v>
      </c>
      <c r="J52" s="26">
        <f>+'Cartera masculina por edad'!I52+'Cartera femenina por edad'!I52</f>
        <v>247</v>
      </c>
      <c r="K52" s="26">
        <f>+'Cartera masculina por edad'!J52+'Cartera femenina por edad'!J52</f>
        <v>308</v>
      </c>
      <c r="L52" s="26">
        <f>+'Cartera masculina por edad'!K52+'Cartera femenina por edad'!K52</f>
        <v>344</v>
      </c>
      <c r="M52" s="26">
        <f>+'Cartera masculina por edad'!L52+'Cartera femenina por edad'!L52</f>
        <v>420</v>
      </c>
      <c r="N52" s="26">
        <f>+'Cartera masculina por edad'!M52+'Cartera femenina por edad'!M52</f>
        <v>459</v>
      </c>
      <c r="O52" s="26">
        <f>+'Cartera masculina por edad'!N52+'Cartera femenina por edad'!N52</f>
        <v>419</v>
      </c>
      <c r="P52" s="26">
        <f>+'Cartera masculina por edad'!O52+'Cartera femenina por edad'!O52</f>
        <v>284</v>
      </c>
      <c r="Q52" s="26">
        <f>+'Cartera masculina por edad'!P52+'Cartera femenina por edad'!P52</f>
        <v>195</v>
      </c>
      <c r="R52" s="26">
        <f>+'Cartera masculina por edad'!Q52+'Cartera femenina por edad'!Q52</f>
        <v>158</v>
      </c>
      <c r="S52" s="26">
        <f>+'Cartera masculina por edad'!R52+'Cartera femenina por edad'!R52</f>
        <v>137</v>
      </c>
      <c r="T52" s="26">
        <f>+'Cartera masculina por edad'!S52+'Cartera femenina por edad'!S52</f>
        <v>0</v>
      </c>
      <c r="U52" s="28">
        <f t="shared" si="11"/>
        <v>12240</v>
      </c>
      <c r="V52" s="28"/>
      <c r="W52" s="19"/>
      <c r="X52" s="19">
        <f t="shared" si="12"/>
        <v>-12240</v>
      </c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  <c r="IV52" s="27"/>
    </row>
    <row r="53" spans="1:256" ht="10.5">
      <c r="A53" s="10">
        <v>94</v>
      </c>
      <c r="B53" s="17" t="str">
        <f t="shared" si="10"/>
        <v>Cruz del Norte</v>
      </c>
      <c r="C53" s="55"/>
      <c r="D53" s="26">
        <f>+'Cartera masculina por edad'!C53+'Cartera femenina por edad'!C53</f>
        <v>920</v>
      </c>
      <c r="E53" s="26">
        <f>+'Cartera masculina por edad'!D53+'Cartera femenina por edad'!D53</f>
        <v>376</v>
      </c>
      <c r="F53" s="26">
        <f>+'Cartera masculina por edad'!E53+'Cartera femenina por edad'!E53</f>
        <v>129</v>
      </c>
      <c r="G53" s="26">
        <f>+'Cartera masculina por edad'!F53+'Cartera femenina por edad'!F53</f>
        <v>30</v>
      </c>
      <c r="H53" s="26">
        <f>+'Cartera masculina por edad'!G53+'Cartera femenina por edad'!G53</f>
        <v>58</v>
      </c>
      <c r="I53" s="26">
        <f>+'Cartera masculina por edad'!H53+'Cartera femenina por edad'!H53</f>
        <v>78</v>
      </c>
      <c r="J53" s="26">
        <f>+'Cartera masculina por edad'!I53+'Cartera femenina por edad'!I53</f>
        <v>96</v>
      </c>
      <c r="K53" s="26">
        <f>+'Cartera masculina por edad'!J53+'Cartera femenina por edad'!J53</f>
        <v>138</v>
      </c>
      <c r="L53" s="26">
        <f>+'Cartera masculina por edad'!K53+'Cartera femenina por edad'!K53</f>
        <v>124</v>
      </c>
      <c r="M53" s="26">
        <f>+'Cartera masculina por edad'!L53+'Cartera femenina por edad'!L53</f>
        <v>84</v>
      </c>
      <c r="N53" s="26">
        <f>+'Cartera masculina por edad'!M53+'Cartera femenina por edad'!M53</f>
        <v>46</v>
      </c>
      <c r="O53" s="26">
        <f>+'Cartera masculina por edad'!N53+'Cartera femenina por edad'!N53</f>
        <v>11</v>
      </c>
      <c r="P53" s="26">
        <f>+'Cartera masculina por edad'!O53+'Cartera femenina por edad'!O53</f>
        <v>7</v>
      </c>
      <c r="Q53" s="26">
        <f>+'Cartera masculina por edad'!P53+'Cartera femenina por edad'!P53</f>
        <v>5</v>
      </c>
      <c r="R53" s="26">
        <f>+'Cartera masculina por edad'!Q53+'Cartera femenina por edad'!Q53</f>
        <v>4</v>
      </c>
      <c r="S53" s="26">
        <f>+'Cartera masculina por edad'!R53+'Cartera femenina por edad'!R53</f>
        <v>2</v>
      </c>
      <c r="T53" s="26">
        <f>+'Cartera masculina por edad'!S53+'Cartera femenina por edad'!S53</f>
        <v>0</v>
      </c>
      <c r="U53" s="28">
        <f t="shared" si="11"/>
        <v>2108</v>
      </c>
      <c r="V53" s="28"/>
      <c r="W53" s="19"/>
      <c r="X53" s="19">
        <f t="shared" si="12"/>
        <v>-2108</v>
      </c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  <c r="IV53" s="27"/>
    </row>
    <row r="54" spans="1:256" ht="10.5">
      <c r="A54" s="10"/>
      <c r="B54" s="10"/>
      <c r="C54" s="55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19"/>
      <c r="X54" s="19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  <c r="IV54" s="27"/>
    </row>
    <row r="55" spans="1:256" ht="10.5">
      <c r="A55" s="106"/>
      <c r="B55" s="106" t="s">
        <v>49</v>
      </c>
      <c r="C55" s="126">
        <f aca="true" t="shared" si="13" ref="C55:U55">SUM(C48:C53)</f>
        <v>6</v>
      </c>
      <c r="D55" s="126">
        <f>SUM(D48:D53)</f>
        <v>20459</v>
      </c>
      <c r="E55" s="126">
        <f>SUM(E48:E53)</f>
        <v>9111</v>
      </c>
      <c r="F55" s="126">
        <f t="shared" si="13"/>
        <v>7830</v>
      </c>
      <c r="G55" s="126">
        <f t="shared" si="13"/>
        <v>1052</v>
      </c>
      <c r="H55" s="126">
        <f t="shared" si="13"/>
        <v>1224</v>
      </c>
      <c r="I55" s="126">
        <f t="shared" si="13"/>
        <v>1697</v>
      </c>
      <c r="J55" s="126">
        <f t="shared" si="13"/>
        <v>1905</v>
      </c>
      <c r="K55" s="126">
        <f t="shared" si="13"/>
        <v>2548</v>
      </c>
      <c r="L55" s="126">
        <f t="shared" si="13"/>
        <v>2990</v>
      </c>
      <c r="M55" s="126">
        <f t="shared" si="13"/>
        <v>3222</v>
      </c>
      <c r="N55" s="126">
        <f t="shared" si="13"/>
        <v>2752</v>
      </c>
      <c r="O55" s="126">
        <f t="shared" si="13"/>
        <v>1901</v>
      </c>
      <c r="P55" s="126">
        <f t="shared" si="13"/>
        <v>1042</v>
      </c>
      <c r="Q55" s="126">
        <f t="shared" si="13"/>
        <v>560</v>
      </c>
      <c r="R55" s="126">
        <f t="shared" si="13"/>
        <v>442</v>
      </c>
      <c r="S55" s="126">
        <f t="shared" si="13"/>
        <v>408</v>
      </c>
      <c r="T55" s="126">
        <f t="shared" si="13"/>
        <v>0</v>
      </c>
      <c r="U55" s="126">
        <f t="shared" si="13"/>
        <v>59149</v>
      </c>
      <c r="V55" s="28"/>
      <c r="W55" s="19">
        <f>SUM(W48:W53)</f>
        <v>0</v>
      </c>
      <c r="X55" s="19">
        <f>SUM(X48:X53)</f>
        <v>-59149</v>
      </c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  <c r="IV55" s="27"/>
    </row>
    <row r="56" spans="1:256" ht="10.5">
      <c r="A56" s="10"/>
      <c r="B56" s="10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28"/>
      <c r="U56" s="52"/>
      <c r="V56" s="52"/>
      <c r="W56" s="19"/>
      <c r="X56" s="19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  <c r="IV56" s="27"/>
    </row>
    <row r="57" spans="1:256" ht="11.25" thickBot="1">
      <c r="A57" s="128"/>
      <c r="B57" s="128" t="s">
        <v>50</v>
      </c>
      <c r="C57" s="126">
        <f aca="true" t="shared" si="14" ref="C57:U57">C46+C55</f>
        <v>217</v>
      </c>
      <c r="D57" s="126">
        <f>D46+D55</f>
        <v>663792</v>
      </c>
      <c r="E57" s="126">
        <f>E46+E55</f>
        <v>219841</v>
      </c>
      <c r="F57" s="126">
        <f t="shared" si="14"/>
        <v>180262</v>
      </c>
      <c r="G57" s="126">
        <f t="shared" si="14"/>
        <v>71600</v>
      </c>
      <c r="H57" s="126">
        <f t="shared" si="14"/>
        <v>41234</v>
      </c>
      <c r="I57" s="126">
        <f t="shared" si="14"/>
        <v>42255</v>
      </c>
      <c r="J57" s="126">
        <f t="shared" si="14"/>
        <v>42766</v>
      </c>
      <c r="K57" s="126">
        <f t="shared" si="14"/>
        <v>43804</v>
      </c>
      <c r="L57" s="126">
        <f t="shared" si="14"/>
        <v>42506</v>
      </c>
      <c r="M57" s="126">
        <f t="shared" si="14"/>
        <v>34097</v>
      </c>
      <c r="N57" s="126">
        <f t="shared" si="14"/>
        <v>22349</v>
      </c>
      <c r="O57" s="126">
        <f t="shared" si="14"/>
        <v>13654</v>
      </c>
      <c r="P57" s="126">
        <f t="shared" si="14"/>
        <v>7684</v>
      </c>
      <c r="Q57" s="126">
        <f t="shared" si="14"/>
        <v>4445</v>
      </c>
      <c r="R57" s="126">
        <f t="shared" si="14"/>
        <v>2858</v>
      </c>
      <c r="S57" s="126">
        <f t="shared" si="14"/>
        <v>2159</v>
      </c>
      <c r="T57" s="126">
        <f t="shared" si="14"/>
        <v>0</v>
      </c>
      <c r="U57" s="126">
        <f t="shared" si="14"/>
        <v>1435523</v>
      </c>
      <c r="V57" s="28"/>
      <c r="W57" s="24">
        <f>W46+W55</f>
        <v>0</v>
      </c>
      <c r="X57" s="24">
        <f>X46+X55</f>
        <v>-1435523</v>
      </c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  <c r="IV57" s="27"/>
    </row>
    <row r="58" spans="1:256" ht="10.5">
      <c r="A58" s="10"/>
      <c r="B58" s="10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  <c r="IV58" s="27"/>
    </row>
    <row r="59" spans="1:256" ht="11.25" thickBot="1">
      <c r="A59" s="135"/>
      <c r="B59" s="135" t="s">
        <v>51</v>
      </c>
      <c r="C59" s="137">
        <f aca="true" t="shared" si="15" ref="C59:T59">(C57/$U57)</f>
        <v>0.00015116441882157236</v>
      </c>
      <c r="D59" s="137">
        <f>(D57/$U57)</f>
        <v>0.46240429446271497</v>
      </c>
      <c r="E59" s="137">
        <f>(E57/$U57)</f>
        <v>0.15314348847075246</v>
      </c>
      <c r="F59" s="137">
        <f t="shared" si="15"/>
        <v>0.12557235237610265</v>
      </c>
      <c r="G59" s="137">
        <f t="shared" si="15"/>
        <v>0.049877292108869035</v>
      </c>
      <c r="H59" s="137">
        <f t="shared" si="15"/>
        <v>0.028724026016998683</v>
      </c>
      <c r="I59" s="137">
        <f t="shared" si="15"/>
        <v>0.029435265056707554</v>
      </c>
      <c r="J59" s="137">
        <f t="shared" si="15"/>
        <v>0.029791232881674484</v>
      </c>
      <c r="K59" s="137">
        <f t="shared" si="15"/>
        <v>0.030514314295208088</v>
      </c>
      <c r="L59" s="137">
        <f t="shared" si="15"/>
        <v>0.02961011422317859</v>
      </c>
      <c r="M59" s="137">
        <f t="shared" si="15"/>
        <v>0.023752318841286417</v>
      </c>
      <c r="N59" s="137">
        <f t="shared" si="15"/>
        <v>0.015568541918171983</v>
      </c>
      <c r="O59" s="137">
        <f t="shared" si="15"/>
        <v>0.009511516011934326</v>
      </c>
      <c r="P59" s="137">
        <f t="shared" si="15"/>
        <v>0.0053527529687786264</v>
      </c>
      <c r="Q59" s="137">
        <f t="shared" si="15"/>
        <v>0.0030964324500547882</v>
      </c>
      <c r="R59" s="137">
        <f t="shared" si="15"/>
        <v>0.001990912023004856</v>
      </c>
      <c r="S59" s="137">
        <f t="shared" si="15"/>
        <v>0.0015039814757408971</v>
      </c>
      <c r="T59" s="137">
        <f t="shared" si="15"/>
        <v>0</v>
      </c>
      <c r="U59" s="138">
        <f>SUM(C59:T59)</f>
        <v>1</v>
      </c>
      <c r="V59" s="53"/>
      <c r="W59" s="27">
        <v>100</v>
      </c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</row>
    <row r="60" spans="2:256" ht="10.5">
      <c r="B60" s="17" t="str">
        <f>+'Cartera masculina por edad'!B29</f>
        <v>Fuente: Superintendencia de Salud, Archivo Maestro de Beneficiarios.</v>
      </c>
      <c r="C60" s="10"/>
      <c r="D60" s="10"/>
      <c r="E60" s="19"/>
      <c r="F60" s="19"/>
      <c r="G60" s="19"/>
      <c r="H60" s="19"/>
      <c r="I60" s="19"/>
      <c r="J60" s="19"/>
      <c r="K60" s="19"/>
      <c r="L60" s="19"/>
      <c r="M60" s="54" t="s">
        <v>1</v>
      </c>
      <c r="N60" s="54" t="s">
        <v>1</v>
      </c>
      <c r="O60" s="54" t="s">
        <v>1</v>
      </c>
      <c r="P60" s="54" t="s">
        <v>1</v>
      </c>
      <c r="Q60" s="19"/>
      <c r="R60" s="19"/>
      <c r="S60" s="54" t="s">
        <v>1</v>
      </c>
      <c r="T60" s="54" t="s">
        <v>1</v>
      </c>
      <c r="U60" s="54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  <c r="IU60" s="27"/>
      <c r="IV60" s="27"/>
    </row>
    <row r="61" spans="2:256" ht="10.5">
      <c r="B61" s="17" t="str">
        <f>+'Cartera masculina por edad'!B30</f>
        <v>(*) Son aquellos datos que no presentan información en el campo edad.</v>
      </c>
      <c r="C61" s="17"/>
      <c r="D61" s="17"/>
      <c r="E61" s="19"/>
      <c r="F61" s="19"/>
      <c r="G61" s="19"/>
      <c r="H61" s="19"/>
      <c r="I61" s="19"/>
      <c r="J61" s="19"/>
      <c r="K61" s="19"/>
      <c r="L61" s="19"/>
      <c r="M61" s="54" t="s">
        <v>1</v>
      </c>
      <c r="N61" s="54" t="s">
        <v>1</v>
      </c>
      <c r="O61" s="54" t="s">
        <v>1</v>
      </c>
      <c r="P61" s="54" t="s">
        <v>1</v>
      </c>
      <c r="Q61" s="19"/>
      <c r="R61" s="19"/>
      <c r="S61" s="54" t="s">
        <v>1</v>
      </c>
      <c r="T61" s="54" t="s">
        <v>1</v>
      </c>
      <c r="U61" s="54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  <c r="IT61" s="27"/>
      <c r="IU61" s="27"/>
      <c r="IV61" s="27"/>
    </row>
    <row r="62" spans="2:256" ht="10.5">
      <c r="B62" s="17" t="s">
        <v>218</v>
      </c>
      <c r="C62" s="17"/>
      <c r="D62" s="17"/>
      <c r="E62" s="19"/>
      <c r="F62" s="19"/>
      <c r="G62" s="19"/>
      <c r="H62" s="19"/>
      <c r="I62" s="19"/>
      <c r="J62" s="19"/>
      <c r="K62" s="19"/>
      <c r="L62" s="19"/>
      <c r="M62" s="54"/>
      <c r="N62" s="54"/>
      <c r="O62" s="54"/>
      <c r="P62" s="54"/>
      <c r="Q62" s="19"/>
      <c r="R62" s="19"/>
      <c r="S62" s="54"/>
      <c r="T62" s="54"/>
      <c r="U62" s="54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  <c r="IU62" s="27"/>
      <c r="IV62" s="27"/>
    </row>
    <row r="63" spans="3:256" ht="10.5">
      <c r="C63" s="17"/>
      <c r="D63" s="17"/>
      <c r="E63" s="19"/>
      <c r="F63" s="19"/>
      <c r="G63" s="19"/>
      <c r="H63" s="19"/>
      <c r="I63" s="19"/>
      <c r="J63" s="19"/>
      <c r="K63" s="19"/>
      <c r="L63" s="19"/>
      <c r="M63" s="54"/>
      <c r="N63" s="54"/>
      <c r="O63" s="54"/>
      <c r="P63" s="54"/>
      <c r="Q63" s="19"/>
      <c r="R63" s="19"/>
      <c r="S63" s="54"/>
      <c r="T63" s="54"/>
      <c r="U63" s="54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  <c r="IT63" s="27"/>
      <c r="IU63" s="27"/>
      <c r="IV63" s="27"/>
    </row>
    <row r="64" spans="1:256" ht="14.25">
      <c r="A64" s="175" t="s">
        <v>224</v>
      </c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  <c r="IS64" s="27"/>
      <c r="IT64" s="27"/>
      <c r="IU64" s="27"/>
      <c r="IV64" s="27"/>
    </row>
    <row r="65" spans="2:256" ht="13.5">
      <c r="B65" s="176" t="s">
        <v>84</v>
      </c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  <c r="IS65" s="27"/>
      <c r="IT65" s="27"/>
      <c r="IU65" s="27"/>
      <c r="IV65" s="27"/>
    </row>
    <row r="66" spans="2:256" ht="13.5">
      <c r="B66" s="176" t="s">
        <v>269</v>
      </c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27"/>
      <c r="IS66" s="27"/>
      <c r="IT66" s="27"/>
      <c r="IU66" s="27"/>
      <c r="IV66" s="27"/>
    </row>
    <row r="67" spans="1:256" ht="11.25" thickBot="1">
      <c r="A67" s="27"/>
      <c r="B67" s="27"/>
      <c r="C67" s="27"/>
      <c r="D67" s="27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7"/>
      <c r="IR67" s="27"/>
      <c r="IS67" s="27"/>
      <c r="IT67" s="27"/>
      <c r="IU67" s="27"/>
      <c r="IV67" s="27"/>
    </row>
    <row r="68" spans="1:256" ht="10.5">
      <c r="A68" s="114" t="s">
        <v>1</v>
      </c>
      <c r="B68" s="114" t="s">
        <v>1</v>
      </c>
      <c r="C68" s="186" t="s">
        <v>53</v>
      </c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7" t="str">
        <f>+T36</f>
        <v>Sin Edad (*)</v>
      </c>
      <c r="U68" s="187" t="str">
        <f>+U36</f>
        <v>Total</v>
      </c>
      <c r="V68" s="27"/>
      <c r="W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  <c r="IP68" s="27"/>
      <c r="IQ68" s="27"/>
      <c r="IR68" s="27"/>
      <c r="IS68" s="27"/>
      <c r="IT68" s="27"/>
      <c r="IU68" s="27"/>
      <c r="IV68" s="27"/>
    </row>
    <row r="69" spans="1:256" ht="10.5">
      <c r="A69" s="122" t="s">
        <v>37</v>
      </c>
      <c r="B69" s="122" t="s">
        <v>38</v>
      </c>
      <c r="C69" s="133" t="str">
        <f>+C37</f>
        <v>Sin Clasificar (**)</v>
      </c>
      <c r="D69" s="133" t="s">
        <v>240</v>
      </c>
      <c r="E69" s="133" t="s">
        <v>241</v>
      </c>
      <c r="F69" s="133" t="s">
        <v>54</v>
      </c>
      <c r="G69" s="133" t="s">
        <v>55</v>
      </c>
      <c r="H69" s="133" t="s">
        <v>56</v>
      </c>
      <c r="I69" s="133" t="s">
        <v>57</v>
      </c>
      <c r="J69" s="133" t="s">
        <v>58</v>
      </c>
      <c r="K69" s="133" t="s">
        <v>59</v>
      </c>
      <c r="L69" s="133" t="s">
        <v>60</v>
      </c>
      <c r="M69" s="133" t="s">
        <v>61</v>
      </c>
      <c r="N69" s="133" t="s">
        <v>62</v>
      </c>
      <c r="O69" s="133" t="s">
        <v>63</v>
      </c>
      <c r="P69" s="133" t="s">
        <v>64</v>
      </c>
      <c r="Q69" s="133" t="s">
        <v>65</v>
      </c>
      <c r="R69" s="133" t="s">
        <v>66</v>
      </c>
      <c r="S69" s="134" t="s">
        <v>67</v>
      </c>
      <c r="T69" s="188">
        <f>+T37</f>
        <v>0</v>
      </c>
      <c r="U69" s="188" t="s">
        <v>4</v>
      </c>
      <c r="V69" s="27"/>
      <c r="W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27"/>
      <c r="IT69" s="27"/>
      <c r="IU69" s="27"/>
      <c r="IV69" s="27"/>
    </row>
    <row r="70" spans="1:256" ht="10.5">
      <c r="A70" s="10">
        <v>67</v>
      </c>
      <c r="B70" s="17" t="str">
        <f>+B38</f>
        <v>Colmena Golden Cross</v>
      </c>
      <c r="C70" s="28">
        <f>+C38</f>
        <v>81</v>
      </c>
      <c r="D70" s="28">
        <f aca="true" t="shared" si="16" ref="D70:T70">C7+D38</f>
        <v>105042</v>
      </c>
      <c r="E70" s="28">
        <f t="shared" si="16"/>
        <v>31208</v>
      </c>
      <c r="F70" s="28">
        <f t="shared" si="16"/>
        <v>34583</v>
      </c>
      <c r="G70" s="28">
        <f t="shared" si="16"/>
        <v>48712</v>
      </c>
      <c r="H70" s="28">
        <f t="shared" si="16"/>
        <v>53007</v>
      </c>
      <c r="I70" s="28">
        <f t="shared" si="16"/>
        <v>46017</v>
      </c>
      <c r="J70" s="28">
        <f t="shared" si="16"/>
        <v>36313</v>
      </c>
      <c r="K70" s="28">
        <f t="shared" si="16"/>
        <v>29390</v>
      </c>
      <c r="L70" s="28">
        <f t="shared" si="16"/>
        <v>26649</v>
      </c>
      <c r="M70" s="28">
        <f t="shared" si="16"/>
        <v>23051</v>
      </c>
      <c r="N70" s="28">
        <f t="shared" si="16"/>
        <v>16237</v>
      </c>
      <c r="O70" s="28">
        <f t="shared" si="16"/>
        <v>10564</v>
      </c>
      <c r="P70" s="28">
        <f t="shared" si="16"/>
        <v>6448</v>
      </c>
      <c r="Q70" s="28">
        <f t="shared" si="16"/>
        <v>3429</v>
      </c>
      <c r="R70" s="28">
        <f t="shared" si="16"/>
        <v>1967</v>
      </c>
      <c r="S70" s="28">
        <f t="shared" si="16"/>
        <v>1243</v>
      </c>
      <c r="T70" s="28">
        <f t="shared" si="16"/>
        <v>0</v>
      </c>
      <c r="U70" s="28">
        <f aca="true" t="shared" si="17" ref="U70:U76">SUM(C70:T70)</f>
        <v>473941</v>
      </c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27"/>
      <c r="IT70" s="27"/>
      <c r="IU70" s="27"/>
      <c r="IV70" s="27"/>
    </row>
    <row r="71" spans="1:256" ht="10.5">
      <c r="A71" s="10">
        <v>78</v>
      </c>
      <c r="B71" s="17" t="str">
        <f aca="true" t="shared" si="18" ref="B71:B76">+B39</f>
        <v>Isapre Cruz Blanca S.A.</v>
      </c>
      <c r="C71" s="28">
        <f aca="true" t="shared" si="19" ref="C71:C76">+C39</f>
        <v>119</v>
      </c>
      <c r="D71" s="28">
        <f aca="true" t="shared" si="20" ref="D71:T71">C8+D39</f>
        <v>132341</v>
      </c>
      <c r="E71" s="28">
        <f t="shared" si="20"/>
        <v>45342</v>
      </c>
      <c r="F71" s="28">
        <f t="shared" si="20"/>
        <v>53001</v>
      </c>
      <c r="G71" s="28">
        <f t="shared" si="20"/>
        <v>65032</v>
      </c>
      <c r="H71" s="28">
        <f t="shared" si="20"/>
        <v>62486</v>
      </c>
      <c r="I71" s="28">
        <f t="shared" si="20"/>
        <v>55537</v>
      </c>
      <c r="J71" s="28">
        <f t="shared" si="20"/>
        <v>48689</v>
      </c>
      <c r="K71" s="28">
        <f t="shared" si="20"/>
        <v>43099</v>
      </c>
      <c r="L71" s="28">
        <f t="shared" si="20"/>
        <v>37438</v>
      </c>
      <c r="M71" s="28">
        <f t="shared" si="20"/>
        <v>29118</v>
      </c>
      <c r="N71" s="28">
        <f t="shared" si="20"/>
        <v>18670</v>
      </c>
      <c r="O71" s="28">
        <f t="shared" si="20"/>
        <v>11340</v>
      </c>
      <c r="P71" s="28">
        <f t="shared" si="20"/>
        <v>5717</v>
      </c>
      <c r="Q71" s="28">
        <f t="shared" si="20"/>
        <v>3246</v>
      </c>
      <c r="R71" s="28">
        <f t="shared" si="20"/>
        <v>1857</v>
      </c>
      <c r="S71" s="28">
        <f t="shared" si="20"/>
        <v>1079</v>
      </c>
      <c r="T71" s="28">
        <f t="shared" si="20"/>
        <v>0</v>
      </c>
      <c r="U71" s="28">
        <f t="shared" si="17"/>
        <v>614111</v>
      </c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7"/>
      <c r="IR71" s="27"/>
      <c r="IS71" s="27"/>
      <c r="IT71" s="27"/>
      <c r="IU71" s="27"/>
      <c r="IV71" s="27"/>
    </row>
    <row r="72" spans="1:256" ht="10.5">
      <c r="A72" s="10">
        <v>80</v>
      </c>
      <c r="B72" s="17" t="str">
        <f t="shared" si="18"/>
        <v>Vida Tres</v>
      </c>
      <c r="C72" s="28">
        <f t="shared" si="19"/>
        <v>0</v>
      </c>
      <c r="D72" s="28">
        <f aca="true" t="shared" si="21" ref="D72:T72">C9+D40</f>
        <v>29138</v>
      </c>
      <c r="E72" s="28">
        <f t="shared" si="21"/>
        <v>10103</v>
      </c>
      <c r="F72" s="28">
        <f t="shared" si="21"/>
        <v>10138</v>
      </c>
      <c r="G72" s="28">
        <f t="shared" si="21"/>
        <v>9961</v>
      </c>
      <c r="H72" s="28">
        <f t="shared" si="21"/>
        <v>10957</v>
      </c>
      <c r="I72" s="28">
        <f t="shared" si="21"/>
        <v>12122</v>
      </c>
      <c r="J72" s="28">
        <f t="shared" si="21"/>
        <v>12186</v>
      </c>
      <c r="K72" s="28">
        <f t="shared" si="21"/>
        <v>10467</v>
      </c>
      <c r="L72" s="28">
        <f t="shared" si="21"/>
        <v>8926</v>
      </c>
      <c r="M72" s="28">
        <f t="shared" si="21"/>
        <v>7322</v>
      </c>
      <c r="N72" s="28">
        <f t="shared" si="21"/>
        <v>5891</v>
      </c>
      <c r="O72" s="28">
        <f t="shared" si="21"/>
        <v>4386</v>
      </c>
      <c r="P72" s="28">
        <f t="shared" si="21"/>
        <v>2484</v>
      </c>
      <c r="Q72" s="28">
        <f t="shared" si="21"/>
        <v>1658</v>
      </c>
      <c r="R72" s="28">
        <f t="shared" si="21"/>
        <v>1102</v>
      </c>
      <c r="S72" s="28">
        <f t="shared" si="21"/>
        <v>615</v>
      </c>
      <c r="T72" s="28">
        <f t="shared" si="21"/>
        <v>0</v>
      </c>
      <c r="U72" s="28">
        <f t="shared" si="17"/>
        <v>137456</v>
      </c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27"/>
      <c r="IT72" s="27"/>
      <c r="IU72" s="27"/>
      <c r="IV72" s="27"/>
    </row>
    <row r="73" spans="1:256" ht="10.5">
      <c r="A73" s="10">
        <v>81</v>
      </c>
      <c r="B73" s="17" t="str">
        <f t="shared" si="18"/>
        <v>Ferrosalud</v>
      </c>
      <c r="C73" s="28">
        <f t="shared" si="19"/>
        <v>11</v>
      </c>
      <c r="D73" s="28">
        <f aca="true" t="shared" si="22" ref="D73:T73">C10+D41</f>
        <v>1793</v>
      </c>
      <c r="E73" s="28">
        <f t="shared" si="22"/>
        <v>1364</v>
      </c>
      <c r="F73" s="28">
        <f t="shared" si="22"/>
        <v>4122</v>
      </c>
      <c r="G73" s="28">
        <f t="shared" si="22"/>
        <v>2591</v>
      </c>
      <c r="H73" s="28">
        <f t="shared" si="22"/>
        <v>1520</v>
      </c>
      <c r="I73" s="28">
        <f t="shared" si="22"/>
        <v>1260</v>
      </c>
      <c r="J73" s="28">
        <f t="shared" si="22"/>
        <v>1124</v>
      </c>
      <c r="K73" s="28">
        <f t="shared" si="22"/>
        <v>1194</v>
      </c>
      <c r="L73" s="28">
        <f t="shared" si="22"/>
        <v>892</v>
      </c>
      <c r="M73" s="28">
        <f t="shared" si="22"/>
        <v>538</v>
      </c>
      <c r="N73" s="28">
        <f t="shared" si="22"/>
        <v>435</v>
      </c>
      <c r="O73" s="28">
        <f t="shared" si="22"/>
        <v>242</v>
      </c>
      <c r="P73" s="28">
        <f t="shared" si="22"/>
        <v>107</v>
      </c>
      <c r="Q73" s="28">
        <f t="shared" si="22"/>
        <v>49</v>
      </c>
      <c r="R73" s="28">
        <f t="shared" si="22"/>
        <v>25</v>
      </c>
      <c r="S73" s="28">
        <f t="shared" si="22"/>
        <v>6</v>
      </c>
      <c r="T73" s="28">
        <f t="shared" si="22"/>
        <v>0</v>
      </c>
      <c r="U73" s="28">
        <f>SUM(C73:T73)</f>
        <v>17273</v>
      </c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  <c r="IN73" s="27"/>
      <c r="IO73" s="27"/>
      <c r="IP73" s="27"/>
      <c r="IQ73" s="27"/>
      <c r="IR73" s="27"/>
      <c r="IS73" s="27"/>
      <c r="IT73" s="27"/>
      <c r="IU73" s="27"/>
      <c r="IV73" s="27"/>
    </row>
    <row r="74" spans="1:256" ht="10.5">
      <c r="A74" s="10">
        <v>88</v>
      </c>
      <c r="B74" s="17" t="str">
        <f t="shared" si="18"/>
        <v>Mas Vida</v>
      </c>
      <c r="C74" s="28">
        <f t="shared" si="19"/>
        <v>0</v>
      </c>
      <c r="D74" s="28">
        <f aca="true" t="shared" si="23" ref="D74:T74">C11+D42</f>
        <v>112784</v>
      </c>
      <c r="E74" s="28">
        <f t="shared" si="23"/>
        <v>30963</v>
      </c>
      <c r="F74" s="28">
        <f t="shared" si="23"/>
        <v>27673</v>
      </c>
      <c r="G74" s="28">
        <f t="shared" si="23"/>
        <v>38665</v>
      </c>
      <c r="H74" s="28">
        <f t="shared" si="23"/>
        <v>50543</v>
      </c>
      <c r="I74" s="28">
        <f t="shared" si="23"/>
        <v>50803</v>
      </c>
      <c r="J74" s="28">
        <f t="shared" si="23"/>
        <v>40299</v>
      </c>
      <c r="K74" s="28">
        <f t="shared" si="23"/>
        <v>30348</v>
      </c>
      <c r="L74" s="28">
        <f t="shared" si="23"/>
        <v>22242</v>
      </c>
      <c r="M74" s="28">
        <f t="shared" si="23"/>
        <v>13861</v>
      </c>
      <c r="N74" s="28">
        <f t="shared" si="23"/>
        <v>5895</v>
      </c>
      <c r="O74" s="28">
        <f t="shared" si="23"/>
        <v>2409</v>
      </c>
      <c r="P74" s="28">
        <f t="shared" si="23"/>
        <v>1269</v>
      </c>
      <c r="Q74" s="28">
        <f t="shared" si="23"/>
        <v>678</v>
      </c>
      <c r="R74" s="28">
        <f t="shared" si="23"/>
        <v>457</v>
      </c>
      <c r="S74" s="28">
        <f t="shared" si="23"/>
        <v>317</v>
      </c>
      <c r="T74" s="28">
        <f t="shared" si="23"/>
        <v>0</v>
      </c>
      <c r="U74" s="28">
        <f t="shared" si="17"/>
        <v>429206</v>
      </c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  <c r="IP74" s="27"/>
      <c r="IQ74" s="27"/>
      <c r="IR74" s="27"/>
      <c r="IS74" s="27"/>
      <c r="IT74" s="27"/>
      <c r="IU74" s="27"/>
      <c r="IV74" s="27"/>
    </row>
    <row r="75" spans="1:256" ht="10.5">
      <c r="A75" s="10">
        <v>99</v>
      </c>
      <c r="B75" s="17" t="str">
        <f t="shared" si="18"/>
        <v>Isapre Banmédica</v>
      </c>
      <c r="C75" s="28">
        <f t="shared" si="19"/>
        <v>0</v>
      </c>
      <c r="D75" s="28">
        <f aca="true" t="shared" si="24" ref="D75:T75">C12+D43</f>
        <v>128592</v>
      </c>
      <c r="E75" s="28">
        <f t="shared" si="24"/>
        <v>46380</v>
      </c>
      <c r="F75" s="28">
        <f t="shared" si="24"/>
        <v>53508</v>
      </c>
      <c r="G75" s="28">
        <f t="shared" si="24"/>
        <v>59033</v>
      </c>
      <c r="H75" s="28">
        <f t="shared" si="24"/>
        <v>59470</v>
      </c>
      <c r="I75" s="28">
        <f t="shared" si="24"/>
        <v>53848</v>
      </c>
      <c r="J75" s="28">
        <f t="shared" si="24"/>
        <v>49068</v>
      </c>
      <c r="K75" s="28">
        <f t="shared" si="24"/>
        <v>45489</v>
      </c>
      <c r="L75" s="28">
        <f t="shared" si="24"/>
        <v>39403</v>
      </c>
      <c r="M75" s="28">
        <f t="shared" si="24"/>
        <v>30396</v>
      </c>
      <c r="N75" s="28">
        <f t="shared" si="24"/>
        <v>21787</v>
      </c>
      <c r="O75" s="28">
        <f t="shared" si="24"/>
        <v>13526</v>
      </c>
      <c r="P75" s="28">
        <f t="shared" si="24"/>
        <v>7426</v>
      </c>
      <c r="Q75" s="28">
        <f t="shared" si="24"/>
        <v>4431</v>
      </c>
      <c r="R75" s="28">
        <f t="shared" si="24"/>
        <v>3005</v>
      </c>
      <c r="S75" s="28">
        <f t="shared" si="24"/>
        <v>2157</v>
      </c>
      <c r="T75" s="28">
        <f t="shared" si="24"/>
        <v>0</v>
      </c>
      <c r="U75" s="28">
        <f t="shared" si="17"/>
        <v>617519</v>
      </c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  <c r="IO75" s="27"/>
      <c r="IP75" s="27"/>
      <c r="IQ75" s="27"/>
      <c r="IR75" s="27"/>
      <c r="IS75" s="27"/>
      <c r="IT75" s="27"/>
      <c r="IU75" s="27"/>
      <c r="IV75" s="27"/>
    </row>
    <row r="76" spans="1:256" ht="10.5">
      <c r="A76" s="10">
        <v>107</v>
      </c>
      <c r="B76" s="17" t="str">
        <f t="shared" si="18"/>
        <v>Consalud S.A.</v>
      </c>
      <c r="C76" s="28">
        <f t="shared" si="19"/>
        <v>0</v>
      </c>
      <c r="D76" s="28">
        <f aca="true" t="shared" si="25" ref="D76:T76">C13+D44</f>
        <v>134222</v>
      </c>
      <c r="E76" s="28">
        <f t="shared" si="25"/>
        <v>53263</v>
      </c>
      <c r="F76" s="28">
        <f t="shared" si="25"/>
        <v>74792</v>
      </c>
      <c r="G76" s="28">
        <f t="shared" si="25"/>
        <v>66978</v>
      </c>
      <c r="H76" s="28">
        <f t="shared" si="25"/>
        <v>60569</v>
      </c>
      <c r="I76" s="28">
        <f t="shared" si="25"/>
        <v>54247</v>
      </c>
      <c r="J76" s="28">
        <f t="shared" si="25"/>
        <v>50362</v>
      </c>
      <c r="K76" s="28">
        <f t="shared" si="25"/>
        <v>49594</v>
      </c>
      <c r="L76" s="28">
        <f t="shared" si="25"/>
        <v>44108</v>
      </c>
      <c r="M76" s="28">
        <f t="shared" si="25"/>
        <v>34343</v>
      </c>
      <c r="N76" s="28">
        <f t="shared" si="25"/>
        <v>22255</v>
      </c>
      <c r="O76" s="28">
        <f t="shared" si="25"/>
        <v>11324</v>
      </c>
      <c r="P76" s="28">
        <f t="shared" si="25"/>
        <v>6572</v>
      </c>
      <c r="Q76" s="28">
        <f t="shared" si="25"/>
        <v>4397</v>
      </c>
      <c r="R76" s="28">
        <f t="shared" si="25"/>
        <v>2851</v>
      </c>
      <c r="S76" s="28">
        <f t="shared" si="25"/>
        <v>1687</v>
      </c>
      <c r="T76" s="28">
        <f t="shared" si="25"/>
        <v>0</v>
      </c>
      <c r="U76" s="28">
        <f t="shared" si="17"/>
        <v>671564</v>
      </c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  <c r="IK76" s="27"/>
      <c r="IL76" s="27"/>
      <c r="IM76" s="27"/>
      <c r="IN76" s="27"/>
      <c r="IO76" s="27"/>
      <c r="IP76" s="27"/>
      <c r="IQ76" s="27"/>
      <c r="IR76" s="27"/>
      <c r="IS76" s="27"/>
      <c r="IT76" s="27"/>
      <c r="IU76" s="27"/>
      <c r="IV76" s="27"/>
    </row>
    <row r="77" spans="1:256" ht="10.5">
      <c r="A77" s="10"/>
      <c r="B77" s="10"/>
      <c r="C77" s="10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  <c r="IN77" s="27"/>
      <c r="IO77" s="27"/>
      <c r="IP77" s="27"/>
      <c r="IQ77" s="27"/>
      <c r="IR77" s="27"/>
      <c r="IS77" s="27"/>
      <c r="IT77" s="27"/>
      <c r="IU77" s="27"/>
      <c r="IV77" s="27"/>
    </row>
    <row r="78" spans="1:256" ht="10.5">
      <c r="A78" s="105"/>
      <c r="B78" s="106" t="s">
        <v>43</v>
      </c>
      <c r="C78" s="126">
        <f aca="true" t="shared" si="26" ref="C78:U78">SUM(C70:C77)</f>
        <v>211</v>
      </c>
      <c r="D78" s="126">
        <f>SUM(D70:D77)</f>
        <v>643912</v>
      </c>
      <c r="E78" s="126">
        <f>SUM(E70:E77)</f>
        <v>218623</v>
      </c>
      <c r="F78" s="126">
        <f t="shared" si="26"/>
        <v>257817</v>
      </c>
      <c r="G78" s="126">
        <f t="shared" si="26"/>
        <v>290972</v>
      </c>
      <c r="H78" s="126">
        <f t="shared" si="26"/>
        <v>298552</v>
      </c>
      <c r="I78" s="126">
        <f t="shared" si="26"/>
        <v>273834</v>
      </c>
      <c r="J78" s="126">
        <f t="shared" si="26"/>
        <v>238041</v>
      </c>
      <c r="K78" s="126">
        <f t="shared" si="26"/>
        <v>209581</v>
      </c>
      <c r="L78" s="126">
        <f t="shared" si="26"/>
        <v>179658</v>
      </c>
      <c r="M78" s="126">
        <f t="shared" si="26"/>
        <v>138629</v>
      </c>
      <c r="N78" s="126">
        <f t="shared" si="26"/>
        <v>91170</v>
      </c>
      <c r="O78" s="126">
        <f t="shared" si="26"/>
        <v>53791</v>
      </c>
      <c r="P78" s="126">
        <f t="shared" si="26"/>
        <v>30023</v>
      </c>
      <c r="Q78" s="126">
        <f t="shared" si="26"/>
        <v>17888</v>
      </c>
      <c r="R78" s="126">
        <f t="shared" si="26"/>
        <v>11264</v>
      </c>
      <c r="S78" s="126">
        <f t="shared" si="26"/>
        <v>7104</v>
      </c>
      <c r="T78" s="126">
        <f t="shared" si="26"/>
        <v>0</v>
      </c>
      <c r="U78" s="126">
        <f t="shared" si="26"/>
        <v>2961070</v>
      </c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  <c r="IP78" s="27"/>
      <c r="IQ78" s="27"/>
      <c r="IR78" s="27"/>
      <c r="IS78" s="27"/>
      <c r="IT78" s="27"/>
      <c r="IU78" s="27"/>
      <c r="IV78" s="27"/>
    </row>
    <row r="79" spans="1:256" ht="10.5">
      <c r="A79" s="10"/>
      <c r="B79" s="10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28"/>
      <c r="U79" s="52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  <c r="IQ79" s="27"/>
      <c r="IR79" s="27"/>
      <c r="IS79" s="27"/>
      <c r="IT79" s="27"/>
      <c r="IU79" s="27"/>
      <c r="IV79" s="27"/>
    </row>
    <row r="80" spans="1:256" ht="10.5">
      <c r="A80" s="10">
        <v>62</v>
      </c>
      <c r="B80" s="17" t="str">
        <f aca="true" t="shared" si="27" ref="B80:C85">+B48</f>
        <v>San Lorenzo</v>
      </c>
      <c r="C80" s="28">
        <f t="shared" si="27"/>
        <v>0</v>
      </c>
      <c r="D80" s="28">
        <f aca="true" t="shared" si="28" ref="D80:T80">C17+D48</f>
        <v>572</v>
      </c>
      <c r="E80" s="28">
        <f t="shared" si="28"/>
        <v>312</v>
      </c>
      <c r="F80" s="28">
        <f t="shared" si="28"/>
        <v>337</v>
      </c>
      <c r="G80" s="28">
        <f t="shared" si="28"/>
        <v>37</v>
      </c>
      <c r="H80" s="28">
        <f t="shared" si="28"/>
        <v>81</v>
      </c>
      <c r="I80" s="28">
        <f t="shared" si="28"/>
        <v>157</v>
      </c>
      <c r="J80" s="28">
        <f t="shared" si="28"/>
        <v>189</v>
      </c>
      <c r="K80" s="28">
        <f t="shared" si="28"/>
        <v>233</v>
      </c>
      <c r="L80" s="28">
        <f t="shared" si="28"/>
        <v>442</v>
      </c>
      <c r="M80" s="28">
        <f t="shared" si="28"/>
        <v>488</v>
      </c>
      <c r="N80" s="28">
        <f t="shared" si="28"/>
        <v>339</v>
      </c>
      <c r="O80" s="28">
        <f t="shared" si="28"/>
        <v>119</v>
      </c>
      <c r="P80" s="28">
        <f t="shared" si="28"/>
        <v>58</v>
      </c>
      <c r="Q80" s="28">
        <f t="shared" si="28"/>
        <v>24</v>
      </c>
      <c r="R80" s="28">
        <f t="shared" si="28"/>
        <v>22</v>
      </c>
      <c r="S80" s="28">
        <f t="shared" si="28"/>
        <v>25</v>
      </c>
      <c r="T80" s="28">
        <f t="shared" si="28"/>
        <v>0</v>
      </c>
      <c r="U80" s="28">
        <f aca="true" t="shared" si="29" ref="U80:U85">SUM(C80:T80)</f>
        <v>3435</v>
      </c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27"/>
      <c r="IO80" s="27"/>
      <c r="IP80" s="27"/>
      <c r="IQ80" s="27"/>
      <c r="IR80" s="27"/>
      <c r="IS80" s="27"/>
      <c r="IT80" s="27"/>
      <c r="IU80" s="27"/>
      <c r="IV80" s="27"/>
    </row>
    <row r="81" spans="1:256" ht="10.5">
      <c r="A81" s="10">
        <v>63</v>
      </c>
      <c r="B81" s="17" t="str">
        <f t="shared" si="27"/>
        <v>Fusat Ltda.</v>
      </c>
      <c r="C81" s="28">
        <f t="shared" si="27"/>
        <v>0</v>
      </c>
      <c r="D81" s="28">
        <f aca="true" t="shared" si="30" ref="D81:T81">C18+D49</f>
        <v>5220</v>
      </c>
      <c r="E81" s="28">
        <f t="shared" si="30"/>
        <v>2146</v>
      </c>
      <c r="F81" s="28">
        <f t="shared" si="30"/>
        <v>2124</v>
      </c>
      <c r="G81" s="28">
        <f t="shared" si="30"/>
        <v>634</v>
      </c>
      <c r="H81" s="28">
        <f t="shared" si="30"/>
        <v>1288</v>
      </c>
      <c r="I81" s="28">
        <f t="shared" si="30"/>
        <v>1595</v>
      </c>
      <c r="J81" s="28">
        <f t="shared" si="30"/>
        <v>1365</v>
      </c>
      <c r="K81" s="28">
        <f t="shared" si="30"/>
        <v>1685</v>
      </c>
      <c r="L81" s="28">
        <f t="shared" si="30"/>
        <v>1832</v>
      </c>
      <c r="M81" s="28">
        <f t="shared" si="30"/>
        <v>2787</v>
      </c>
      <c r="N81" s="28">
        <f t="shared" si="30"/>
        <v>3194</v>
      </c>
      <c r="O81" s="28">
        <f t="shared" si="30"/>
        <v>2539</v>
      </c>
      <c r="P81" s="28">
        <f t="shared" si="30"/>
        <v>1468</v>
      </c>
      <c r="Q81" s="28">
        <f t="shared" si="30"/>
        <v>632</v>
      </c>
      <c r="R81" s="28">
        <f t="shared" si="30"/>
        <v>308</v>
      </c>
      <c r="S81" s="28">
        <f t="shared" si="30"/>
        <v>204</v>
      </c>
      <c r="T81" s="28">
        <f t="shared" si="30"/>
        <v>0</v>
      </c>
      <c r="U81" s="28">
        <f t="shared" si="29"/>
        <v>29021</v>
      </c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/>
      <c r="IJ81" s="27"/>
      <c r="IK81" s="27"/>
      <c r="IL81" s="27"/>
      <c r="IM81" s="27"/>
      <c r="IN81" s="27"/>
      <c r="IO81" s="27"/>
      <c r="IP81" s="27"/>
      <c r="IQ81" s="27"/>
      <c r="IR81" s="27"/>
      <c r="IS81" s="27"/>
      <c r="IT81" s="27"/>
      <c r="IU81" s="27"/>
      <c r="IV81" s="27"/>
    </row>
    <row r="82" spans="1:256" ht="10.5">
      <c r="A82" s="10">
        <v>65</v>
      </c>
      <c r="B82" s="17" t="str">
        <f t="shared" si="27"/>
        <v>Chuquicamata</v>
      </c>
      <c r="C82" s="28">
        <f t="shared" si="27"/>
        <v>0</v>
      </c>
      <c r="D82" s="28">
        <f aca="true" t="shared" si="31" ref="D82:T82">C19+D50</f>
        <v>7616</v>
      </c>
      <c r="E82" s="28">
        <f t="shared" si="31"/>
        <v>3818</v>
      </c>
      <c r="F82" s="28">
        <f t="shared" si="31"/>
        <v>3148</v>
      </c>
      <c r="G82" s="28">
        <f t="shared" si="31"/>
        <v>918</v>
      </c>
      <c r="H82" s="28">
        <f t="shared" si="31"/>
        <v>1219</v>
      </c>
      <c r="I82" s="28">
        <f t="shared" si="31"/>
        <v>1671</v>
      </c>
      <c r="J82" s="28">
        <f t="shared" si="31"/>
        <v>1945</v>
      </c>
      <c r="K82" s="28">
        <f t="shared" si="31"/>
        <v>2881</v>
      </c>
      <c r="L82" s="28">
        <f t="shared" si="31"/>
        <v>3171</v>
      </c>
      <c r="M82" s="28">
        <f t="shared" si="31"/>
        <v>2943</v>
      </c>
      <c r="N82" s="28">
        <f t="shared" si="31"/>
        <v>2394</v>
      </c>
      <c r="O82" s="28">
        <f t="shared" si="31"/>
        <v>1471</v>
      </c>
      <c r="P82" s="28">
        <f t="shared" si="31"/>
        <v>553</v>
      </c>
      <c r="Q82" s="28">
        <f t="shared" si="31"/>
        <v>203</v>
      </c>
      <c r="R82" s="28">
        <f t="shared" si="31"/>
        <v>152</v>
      </c>
      <c r="S82" s="28">
        <f t="shared" si="31"/>
        <v>152</v>
      </c>
      <c r="T82" s="28">
        <f t="shared" si="31"/>
        <v>0</v>
      </c>
      <c r="U82" s="28">
        <f t="shared" si="29"/>
        <v>34255</v>
      </c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27"/>
      <c r="IV82" s="27"/>
    </row>
    <row r="83" spans="1:256" ht="10.5">
      <c r="A83" s="10">
        <v>68</v>
      </c>
      <c r="B83" s="17" t="str">
        <f t="shared" si="27"/>
        <v>Río Blanco</v>
      </c>
      <c r="C83" s="28">
        <f t="shared" si="27"/>
        <v>0</v>
      </c>
      <c r="D83" s="28">
        <f aca="true" t="shared" si="32" ref="D83:T83">C20+D51</f>
        <v>1527</v>
      </c>
      <c r="E83" s="28">
        <f t="shared" si="32"/>
        <v>646</v>
      </c>
      <c r="F83" s="28">
        <f t="shared" si="32"/>
        <v>612</v>
      </c>
      <c r="G83" s="28">
        <f t="shared" si="32"/>
        <v>160</v>
      </c>
      <c r="H83" s="28">
        <f t="shared" si="32"/>
        <v>280</v>
      </c>
      <c r="I83" s="28">
        <f t="shared" si="32"/>
        <v>519</v>
      </c>
      <c r="J83" s="28">
        <f t="shared" si="32"/>
        <v>431</v>
      </c>
      <c r="K83" s="28">
        <f t="shared" si="32"/>
        <v>433</v>
      </c>
      <c r="L83" s="28">
        <f t="shared" si="32"/>
        <v>390</v>
      </c>
      <c r="M83" s="28">
        <f t="shared" si="32"/>
        <v>384</v>
      </c>
      <c r="N83" s="28">
        <f t="shared" si="32"/>
        <v>399</v>
      </c>
      <c r="O83" s="28">
        <f t="shared" si="32"/>
        <v>278</v>
      </c>
      <c r="P83" s="28">
        <f t="shared" si="32"/>
        <v>103</v>
      </c>
      <c r="Q83" s="28">
        <f t="shared" si="32"/>
        <v>39</v>
      </c>
      <c r="R83" s="28">
        <f t="shared" si="32"/>
        <v>28</v>
      </c>
      <c r="S83" s="28">
        <f t="shared" si="32"/>
        <v>17</v>
      </c>
      <c r="T83" s="28">
        <f t="shared" si="32"/>
        <v>0</v>
      </c>
      <c r="U83" s="28">
        <f t="shared" si="29"/>
        <v>6246</v>
      </c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27"/>
      <c r="IV83" s="27"/>
    </row>
    <row r="84" spans="1:256" ht="10.5">
      <c r="A84" s="10">
        <v>76</v>
      </c>
      <c r="B84" s="17" t="str">
        <f t="shared" si="27"/>
        <v>Isapre Fundación</v>
      </c>
      <c r="C84" s="28">
        <f t="shared" si="27"/>
        <v>6</v>
      </c>
      <c r="D84" s="28">
        <f aca="true" t="shared" si="33" ref="D84:T84">C21+D52</f>
        <v>5025</v>
      </c>
      <c r="E84" s="28">
        <f t="shared" si="33"/>
        <v>1928</v>
      </c>
      <c r="F84" s="28">
        <f t="shared" si="33"/>
        <v>1824</v>
      </c>
      <c r="G84" s="28">
        <f t="shared" si="33"/>
        <v>1293</v>
      </c>
      <c r="H84" s="28">
        <f t="shared" si="33"/>
        <v>1740</v>
      </c>
      <c r="I84" s="28">
        <f t="shared" si="33"/>
        <v>1431</v>
      </c>
      <c r="J84" s="28">
        <f t="shared" si="33"/>
        <v>1576</v>
      </c>
      <c r="K84" s="28">
        <f t="shared" si="33"/>
        <v>1442</v>
      </c>
      <c r="L84" s="28">
        <f t="shared" si="33"/>
        <v>1314</v>
      </c>
      <c r="M84" s="28">
        <f t="shared" si="33"/>
        <v>1351</v>
      </c>
      <c r="N84" s="28">
        <f t="shared" si="33"/>
        <v>1919</v>
      </c>
      <c r="O84" s="28">
        <f t="shared" si="33"/>
        <v>2127</v>
      </c>
      <c r="P84" s="28">
        <f t="shared" si="33"/>
        <v>1266</v>
      </c>
      <c r="Q84" s="28">
        <f t="shared" si="33"/>
        <v>973</v>
      </c>
      <c r="R84" s="28">
        <f t="shared" si="33"/>
        <v>942</v>
      </c>
      <c r="S84" s="28">
        <f t="shared" si="33"/>
        <v>1201</v>
      </c>
      <c r="T84" s="28">
        <f t="shared" si="33"/>
        <v>0</v>
      </c>
      <c r="U84" s="28">
        <f t="shared" si="29"/>
        <v>27358</v>
      </c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27"/>
      <c r="IJ84" s="27"/>
      <c r="IK84" s="27"/>
      <c r="IL84" s="27"/>
      <c r="IM84" s="27"/>
      <c r="IN84" s="27"/>
      <c r="IO84" s="27"/>
      <c r="IP84" s="27"/>
      <c r="IQ84" s="27"/>
      <c r="IR84" s="27"/>
      <c r="IS84" s="27"/>
      <c r="IT84" s="27"/>
      <c r="IU84" s="27"/>
      <c r="IV84" s="27"/>
    </row>
    <row r="85" spans="1:256" ht="10.5">
      <c r="A85" s="10">
        <v>94</v>
      </c>
      <c r="B85" s="17" t="str">
        <f t="shared" si="27"/>
        <v>Cruz del Norte</v>
      </c>
      <c r="C85" s="28">
        <f t="shared" si="27"/>
        <v>0</v>
      </c>
      <c r="D85" s="28">
        <f aca="true" t="shared" si="34" ref="D85:T85">C22+D53</f>
        <v>920</v>
      </c>
      <c r="E85" s="28">
        <f t="shared" si="34"/>
        <v>377</v>
      </c>
      <c r="F85" s="28">
        <f t="shared" si="34"/>
        <v>157</v>
      </c>
      <c r="G85" s="28">
        <f t="shared" si="34"/>
        <v>114</v>
      </c>
      <c r="H85" s="28">
        <f t="shared" si="34"/>
        <v>166</v>
      </c>
      <c r="I85" s="28">
        <f t="shared" si="34"/>
        <v>222</v>
      </c>
      <c r="J85" s="28">
        <f t="shared" si="34"/>
        <v>247</v>
      </c>
      <c r="K85" s="28">
        <f t="shared" si="34"/>
        <v>336</v>
      </c>
      <c r="L85" s="28">
        <f t="shared" si="34"/>
        <v>326</v>
      </c>
      <c r="M85" s="28">
        <f t="shared" si="34"/>
        <v>265</v>
      </c>
      <c r="N85" s="28">
        <f t="shared" si="34"/>
        <v>134</v>
      </c>
      <c r="O85" s="28">
        <f t="shared" si="34"/>
        <v>33</v>
      </c>
      <c r="P85" s="28">
        <f t="shared" si="34"/>
        <v>14</v>
      </c>
      <c r="Q85" s="28">
        <f t="shared" si="34"/>
        <v>14</v>
      </c>
      <c r="R85" s="28">
        <f t="shared" si="34"/>
        <v>6</v>
      </c>
      <c r="S85" s="28">
        <f t="shared" si="34"/>
        <v>3</v>
      </c>
      <c r="T85" s="28">
        <f t="shared" si="34"/>
        <v>0</v>
      </c>
      <c r="U85" s="28">
        <f t="shared" si="29"/>
        <v>3334</v>
      </c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27"/>
      <c r="IJ85" s="27"/>
      <c r="IK85" s="27"/>
      <c r="IL85" s="27"/>
      <c r="IM85" s="27"/>
      <c r="IN85" s="27"/>
      <c r="IO85" s="27"/>
      <c r="IP85" s="27"/>
      <c r="IQ85" s="27"/>
      <c r="IR85" s="27"/>
      <c r="IS85" s="27"/>
      <c r="IT85" s="27"/>
      <c r="IU85" s="27"/>
      <c r="IV85" s="27"/>
    </row>
    <row r="86" spans="1:256" ht="10.5">
      <c r="A86" s="10"/>
      <c r="B86" s="10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27"/>
      <c r="IJ86" s="27"/>
      <c r="IK86" s="27"/>
      <c r="IL86" s="27"/>
      <c r="IM86" s="27"/>
      <c r="IN86" s="27"/>
      <c r="IO86" s="27"/>
      <c r="IP86" s="27"/>
      <c r="IQ86" s="27"/>
      <c r="IR86" s="27"/>
      <c r="IS86" s="27"/>
      <c r="IT86" s="27"/>
      <c r="IU86" s="27"/>
      <c r="IV86" s="27"/>
    </row>
    <row r="87" spans="1:256" ht="10.5">
      <c r="A87" s="106"/>
      <c r="B87" s="106" t="s">
        <v>49</v>
      </c>
      <c r="C87" s="126">
        <f aca="true" t="shared" si="35" ref="C87:U87">SUM(C80:C85)</f>
        <v>6</v>
      </c>
      <c r="D87" s="126">
        <f>SUM(D80:D85)</f>
        <v>20880</v>
      </c>
      <c r="E87" s="126">
        <f>SUM(E80:E85)</f>
        <v>9227</v>
      </c>
      <c r="F87" s="126">
        <f t="shared" si="35"/>
        <v>8202</v>
      </c>
      <c r="G87" s="126">
        <f t="shared" si="35"/>
        <v>3156</v>
      </c>
      <c r="H87" s="126">
        <f t="shared" si="35"/>
        <v>4774</v>
      </c>
      <c r="I87" s="126">
        <f t="shared" si="35"/>
        <v>5595</v>
      </c>
      <c r="J87" s="126">
        <f t="shared" si="35"/>
        <v>5753</v>
      </c>
      <c r="K87" s="126">
        <f t="shared" si="35"/>
        <v>7010</v>
      </c>
      <c r="L87" s="126">
        <f t="shared" si="35"/>
        <v>7475</v>
      </c>
      <c r="M87" s="126">
        <f t="shared" si="35"/>
        <v>8218</v>
      </c>
      <c r="N87" s="126">
        <f t="shared" si="35"/>
        <v>8379</v>
      </c>
      <c r="O87" s="126">
        <f t="shared" si="35"/>
        <v>6567</v>
      </c>
      <c r="P87" s="126">
        <f t="shared" si="35"/>
        <v>3462</v>
      </c>
      <c r="Q87" s="126">
        <f t="shared" si="35"/>
        <v>1885</v>
      </c>
      <c r="R87" s="126">
        <f t="shared" si="35"/>
        <v>1458</v>
      </c>
      <c r="S87" s="126">
        <f t="shared" si="35"/>
        <v>1602</v>
      </c>
      <c r="T87" s="126">
        <f t="shared" si="35"/>
        <v>0</v>
      </c>
      <c r="U87" s="126">
        <f t="shared" si="35"/>
        <v>103649</v>
      </c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  <c r="IF87" s="27"/>
      <c r="IG87" s="27"/>
      <c r="IH87" s="27"/>
      <c r="II87" s="27"/>
      <c r="IJ87" s="27"/>
      <c r="IK87" s="27"/>
      <c r="IL87" s="27"/>
      <c r="IM87" s="27"/>
      <c r="IN87" s="27"/>
      <c r="IO87" s="27"/>
      <c r="IP87" s="27"/>
      <c r="IQ87" s="27"/>
      <c r="IR87" s="27"/>
      <c r="IS87" s="27"/>
      <c r="IT87" s="27"/>
      <c r="IU87" s="27"/>
      <c r="IV87" s="27"/>
    </row>
    <row r="88" spans="1:256" ht="10.5">
      <c r="A88" s="10"/>
      <c r="B88" s="10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28"/>
      <c r="U88" s="52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</row>
    <row r="89" spans="1:256" ht="10.5">
      <c r="A89" s="128"/>
      <c r="B89" s="128" t="s">
        <v>50</v>
      </c>
      <c r="C89" s="126">
        <f aca="true" t="shared" si="36" ref="C89:U89">C78+C87</f>
        <v>217</v>
      </c>
      <c r="D89" s="126">
        <f>D78+D87</f>
        <v>664792</v>
      </c>
      <c r="E89" s="126">
        <f>E78+E87</f>
        <v>227850</v>
      </c>
      <c r="F89" s="126">
        <f t="shared" si="36"/>
        <v>266019</v>
      </c>
      <c r="G89" s="126">
        <f t="shared" si="36"/>
        <v>294128</v>
      </c>
      <c r="H89" s="126">
        <f t="shared" si="36"/>
        <v>303326</v>
      </c>
      <c r="I89" s="126">
        <f t="shared" si="36"/>
        <v>279429</v>
      </c>
      <c r="J89" s="126">
        <f t="shared" si="36"/>
        <v>243794</v>
      </c>
      <c r="K89" s="126">
        <f t="shared" si="36"/>
        <v>216591</v>
      </c>
      <c r="L89" s="126">
        <f t="shared" si="36"/>
        <v>187133</v>
      </c>
      <c r="M89" s="126">
        <f t="shared" si="36"/>
        <v>146847</v>
      </c>
      <c r="N89" s="126">
        <f t="shared" si="36"/>
        <v>99549</v>
      </c>
      <c r="O89" s="126">
        <f t="shared" si="36"/>
        <v>60358</v>
      </c>
      <c r="P89" s="126">
        <f t="shared" si="36"/>
        <v>33485</v>
      </c>
      <c r="Q89" s="126">
        <f t="shared" si="36"/>
        <v>19773</v>
      </c>
      <c r="R89" s="126">
        <f t="shared" si="36"/>
        <v>12722</v>
      </c>
      <c r="S89" s="126">
        <f t="shared" si="36"/>
        <v>8706</v>
      </c>
      <c r="T89" s="126">
        <f t="shared" si="36"/>
        <v>0</v>
      </c>
      <c r="U89" s="126">
        <f t="shared" si="36"/>
        <v>3064719</v>
      </c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  <c r="IF89" s="27"/>
      <c r="IG89" s="27"/>
      <c r="IH89" s="27"/>
      <c r="II89" s="27"/>
      <c r="IJ89" s="27"/>
      <c r="IK89" s="27"/>
      <c r="IL89" s="27"/>
      <c r="IM89" s="27"/>
      <c r="IN89" s="27"/>
      <c r="IO89" s="27"/>
      <c r="IP89" s="27"/>
      <c r="IQ89" s="27"/>
      <c r="IR89" s="27"/>
      <c r="IS89" s="27"/>
      <c r="IT89" s="27"/>
      <c r="IU89" s="27"/>
      <c r="IV89" s="27"/>
    </row>
    <row r="90" spans="1:256" ht="10.5">
      <c r="A90" s="10"/>
      <c r="B90" s="10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  <c r="IM90" s="27"/>
      <c r="IN90" s="27"/>
      <c r="IO90" s="27"/>
      <c r="IP90" s="27"/>
      <c r="IQ90" s="27"/>
      <c r="IR90" s="27"/>
      <c r="IS90" s="27"/>
      <c r="IT90" s="27"/>
      <c r="IU90" s="27"/>
      <c r="IV90" s="27"/>
    </row>
    <row r="91" spans="1:256" ht="11.25" thickBot="1">
      <c r="A91" s="135"/>
      <c r="B91" s="135" t="s">
        <v>51</v>
      </c>
      <c r="C91" s="137">
        <f aca="true" t="shared" si="37" ref="C91:T91">(C89/$U89)</f>
        <v>7.080583896924971E-05</v>
      </c>
      <c r="D91" s="137">
        <f>(D89/$U89)</f>
        <v>0.21691776635965646</v>
      </c>
      <c r="E91" s="137">
        <f>(E89/$U89)</f>
        <v>0.0743461309177122</v>
      </c>
      <c r="F91" s="137">
        <f t="shared" si="37"/>
        <v>0.08680045380995778</v>
      </c>
      <c r="G91" s="137">
        <f t="shared" si="37"/>
        <v>0.09597225716289161</v>
      </c>
      <c r="H91" s="137">
        <f t="shared" si="37"/>
        <v>0.09897351111145916</v>
      </c>
      <c r="I91" s="137">
        <f t="shared" si="37"/>
        <v>0.09117605888174414</v>
      </c>
      <c r="J91" s="137">
        <f t="shared" si="37"/>
        <v>0.07954856546391366</v>
      </c>
      <c r="K91" s="137">
        <f t="shared" si="37"/>
        <v>0.07067238464603116</v>
      </c>
      <c r="L91" s="137">
        <f t="shared" si="37"/>
        <v>0.06106041043240832</v>
      </c>
      <c r="M91" s="137">
        <f t="shared" si="37"/>
        <v>0.047915322742476556</v>
      </c>
      <c r="N91" s="137">
        <f t="shared" si="37"/>
        <v>0.032482260200690505</v>
      </c>
      <c r="O91" s="137">
        <f t="shared" si="37"/>
        <v>0.019694464647492967</v>
      </c>
      <c r="P91" s="137">
        <f t="shared" si="37"/>
        <v>0.010925960911913947</v>
      </c>
      <c r="Q91" s="137">
        <f t="shared" si="37"/>
        <v>0.006451814995110481</v>
      </c>
      <c r="R91" s="137">
        <f t="shared" si="37"/>
        <v>0.004151114669893064</v>
      </c>
      <c r="S91" s="137">
        <f t="shared" si="37"/>
        <v>0.0028407172076787466</v>
      </c>
      <c r="T91" s="137">
        <f t="shared" si="37"/>
        <v>0</v>
      </c>
      <c r="U91" s="137">
        <f>SUM(C91:T91)</f>
        <v>1</v>
      </c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  <c r="IM91" s="27"/>
      <c r="IN91" s="27"/>
      <c r="IO91" s="27"/>
      <c r="IP91" s="27"/>
      <c r="IQ91" s="27"/>
      <c r="IR91" s="27"/>
      <c r="IS91" s="27"/>
      <c r="IT91" s="27"/>
      <c r="IU91" s="27"/>
      <c r="IV91" s="27"/>
    </row>
    <row r="92" spans="2:256" ht="10.5">
      <c r="B92" s="17" t="str">
        <f>+'Cartera masculina por edad'!B29</f>
        <v>Fuente: Superintendencia de Salud, Archivo Maestro de Beneficiarios.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7" t="s">
        <v>1</v>
      </c>
      <c r="N92" s="17" t="s">
        <v>1</v>
      </c>
      <c r="O92" s="17" t="s">
        <v>1</v>
      </c>
      <c r="P92" s="17" t="s">
        <v>1</v>
      </c>
      <c r="Q92" s="10"/>
      <c r="R92" s="10"/>
      <c r="S92" s="17" t="s">
        <v>1</v>
      </c>
      <c r="T92" s="17" t="s">
        <v>1</v>
      </c>
      <c r="U92" s="1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27"/>
      <c r="IJ92" s="27"/>
      <c r="IK92" s="27"/>
      <c r="IL92" s="27"/>
      <c r="IM92" s="27"/>
      <c r="IN92" s="27"/>
      <c r="IO92" s="27"/>
      <c r="IP92" s="27"/>
      <c r="IQ92" s="27"/>
      <c r="IR92" s="27"/>
      <c r="IS92" s="27"/>
      <c r="IT92" s="27"/>
      <c r="IU92" s="27"/>
      <c r="IV92" s="27"/>
    </row>
    <row r="93" spans="2:256" ht="10.5">
      <c r="B93" s="17" t="str">
        <f>+'Cartera masculina por edad'!B30</f>
        <v>(*) Son aquellos datos que no presentan información en el campo edad.</v>
      </c>
      <c r="C93" s="17"/>
      <c r="D93" s="17"/>
      <c r="E93" s="10"/>
      <c r="F93" s="10"/>
      <c r="G93" s="10"/>
      <c r="H93" s="10"/>
      <c r="I93" s="10"/>
      <c r="J93" s="10"/>
      <c r="K93" s="10"/>
      <c r="L93" s="10"/>
      <c r="M93" s="17" t="s">
        <v>1</v>
      </c>
      <c r="N93" s="17" t="s">
        <v>1</v>
      </c>
      <c r="O93" s="17" t="s">
        <v>1</v>
      </c>
      <c r="P93" s="17" t="s">
        <v>1</v>
      </c>
      <c r="Q93" s="10"/>
      <c r="R93" s="10"/>
      <c r="S93" s="17" t="s">
        <v>1</v>
      </c>
      <c r="T93" s="17" t="s">
        <v>1</v>
      </c>
      <c r="U93" s="1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  <c r="II93" s="27"/>
      <c r="IJ93" s="27"/>
      <c r="IK93" s="27"/>
      <c r="IL93" s="27"/>
      <c r="IM93" s="27"/>
      <c r="IN93" s="27"/>
      <c r="IO93" s="27"/>
      <c r="IP93" s="27"/>
      <c r="IQ93" s="27"/>
      <c r="IR93" s="27"/>
      <c r="IS93" s="27"/>
      <c r="IT93" s="27"/>
      <c r="IU93" s="27"/>
      <c r="IV93" s="27"/>
    </row>
    <row r="94" spans="2:4" ht="10.5">
      <c r="B94" s="17" t="str">
        <f>+B62</f>
        <v>(**) Son aquellos datos que no presentan información en el campo sexo.</v>
      </c>
      <c r="C94" s="17"/>
      <c r="D94" s="17"/>
    </row>
    <row r="95" spans="3:4" ht="10.5">
      <c r="C95" s="17"/>
      <c r="D95" s="17"/>
    </row>
    <row r="96" spans="1:21" ht="14.25">
      <c r="A96" s="175" t="s">
        <v>224</v>
      </c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</row>
    <row r="97" ht="10.5"/>
    <row r="98" ht="10.5"/>
    <row r="99" ht="10.5"/>
    <row r="100" ht="10.5"/>
    <row r="101" ht="10.5"/>
    <row r="102" ht="10.5"/>
    <row r="103" ht="10.5"/>
    <row r="104" ht="10.5"/>
    <row r="105" ht="10.5"/>
    <row r="106" ht="10.5"/>
    <row r="107" ht="10.5"/>
    <row r="108" ht="10.5"/>
    <row r="109" ht="10.5"/>
    <row r="110" ht="10.5"/>
    <row r="111" ht="10.5"/>
    <row r="112" ht="10.5"/>
  </sheetData>
  <sheetProtection/>
  <mergeCells count="19">
    <mergeCell ref="B66:U66"/>
    <mergeCell ref="B34:U34"/>
    <mergeCell ref="B65:U65"/>
    <mergeCell ref="A1:T1"/>
    <mergeCell ref="A32:U32"/>
    <mergeCell ref="B2:T2"/>
    <mergeCell ref="B33:U33"/>
    <mergeCell ref="C5:R5"/>
    <mergeCell ref="B3:T3"/>
    <mergeCell ref="A96:U96"/>
    <mergeCell ref="A64:U64"/>
    <mergeCell ref="C68:S68"/>
    <mergeCell ref="S5:S6"/>
    <mergeCell ref="T36:T37"/>
    <mergeCell ref="T68:T69"/>
    <mergeCell ref="U36:U37"/>
    <mergeCell ref="U68:U69"/>
    <mergeCell ref="T5:T6"/>
    <mergeCell ref="C36:S36"/>
  </mergeCells>
  <hyperlinks>
    <hyperlink ref="A1" location="Indice!A1" display="Volver"/>
    <hyperlink ref="A32" location="Indice!A1" display="Volver"/>
    <hyperlink ref="A64" location="Indice!A1" display="Volver"/>
    <hyperlink ref="A96" location="Indice!A1" display="Volver"/>
  </hyperlink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P39"/>
  <sheetViews>
    <sheetView showGridLines="0" zoomScalePageLayoutView="0" workbookViewId="0" topLeftCell="A1">
      <selection activeCell="B3" sqref="B3:H3"/>
    </sheetView>
  </sheetViews>
  <sheetFormatPr defaultColWidth="0" defaultRowHeight="15" zeroHeight="1"/>
  <cols>
    <col min="1" max="1" width="4.69921875" style="8" customWidth="1"/>
    <col min="2" max="2" width="22.3984375" style="8" customWidth="1"/>
    <col min="3" max="8" width="10.69921875" style="8" customWidth="1"/>
    <col min="9" max="9" width="3.19921875" style="8" hidden="1" customWidth="1"/>
    <col min="10" max="10" width="10.09765625" style="8" hidden="1" customWidth="1"/>
    <col min="11" max="11" width="12.19921875" style="8" hidden="1" customWidth="1"/>
    <col min="12" max="12" width="10.09765625" style="8" hidden="1" customWidth="1"/>
    <col min="13" max="13" width="12.19921875" style="8" hidden="1" customWidth="1"/>
    <col min="14" max="14" width="10.09765625" style="8" hidden="1" customWidth="1"/>
    <col min="15" max="15" width="12.19921875" style="8" hidden="1" customWidth="1"/>
    <col min="16" max="16384" width="0" style="8" hidden="1" customWidth="1"/>
  </cols>
  <sheetData>
    <row r="1" spans="2:8" ht="14.25">
      <c r="B1" s="175" t="s">
        <v>224</v>
      </c>
      <c r="C1" s="175"/>
      <c r="D1" s="175"/>
      <c r="E1" s="175"/>
      <c r="F1" s="175"/>
      <c r="G1" s="175"/>
      <c r="H1" s="175"/>
    </row>
    <row r="2" spans="2:9" ht="13.5">
      <c r="B2" s="176" t="s">
        <v>0</v>
      </c>
      <c r="C2" s="176"/>
      <c r="D2" s="176"/>
      <c r="E2" s="176"/>
      <c r="F2" s="176"/>
      <c r="G2" s="176"/>
      <c r="H2" s="176"/>
      <c r="I2" s="32"/>
    </row>
    <row r="3" spans="2:9" ht="13.5">
      <c r="B3" s="176" t="s">
        <v>270</v>
      </c>
      <c r="C3" s="176"/>
      <c r="D3" s="176"/>
      <c r="E3" s="176"/>
      <c r="F3" s="176"/>
      <c r="G3" s="176"/>
      <c r="H3" s="176"/>
      <c r="I3" s="32"/>
    </row>
    <row r="4" spans="1:7" ht="11.25" thickBot="1">
      <c r="A4" s="34"/>
      <c r="B4" s="27"/>
      <c r="C4" s="27"/>
      <c r="D4" s="27"/>
      <c r="E4" s="27"/>
      <c r="F4" s="27"/>
      <c r="G4" s="27"/>
    </row>
    <row r="5" spans="1:9" ht="10.5">
      <c r="A5" s="35"/>
      <c r="B5" s="114" t="s">
        <v>1</v>
      </c>
      <c r="C5" s="167" t="s">
        <v>2</v>
      </c>
      <c r="D5" s="168" t="s">
        <v>3</v>
      </c>
      <c r="E5" s="168"/>
      <c r="F5" s="168"/>
      <c r="G5" s="168"/>
      <c r="H5" s="172" t="s">
        <v>4</v>
      </c>
      <c r="I5" s="36"/>
    </row>
    <row r="6" spans="1:9" ht="10.5">
      <c r="A6" s="35"/>
      <c r="B6" s="122" t="s">
        <v>5</v>
      </c>
      <c r="C6" s="169" t="s">
        <v>6</v>
      </c>
      <c r="D6" s="169" t="s">
        <v>7</v>
      </c>
      <c r="E6" s="169" t="s">
        <v>8</v>
      </c>
      <c r="F6" s="169" t="s">
        <v>9</v>
      </c>
      <c r="G6" s="169" t="s">
        <v>10</v>
      </c>
      <c r="H6" s="170" t="s">
        <v>11</v>
      </c>
      <c r="I6" s="36"/>
    </row>
    <row r="7" spans="1:9" ht="10.5">
      <c r="A7" s="37"/>
      <c r="B7" s="38" t="s">
        <v>12</v>
      </c>
      <c r="C7" s="39">
        <v>275291</v>
      </c>
      <c r="D7" s="39">
        <f>SUM(D22:D24)</f>
        <v>68111</v>
      </c>
      <c r="E7" s="39">
        <f>SUM(D25:D27)</f>
        <v>81182</v>
      </c>
      <c r="F7" s="39">
        <f>SUM(D28:D30)</f>
        <v>78744</v>
      </c>
      <c r="G7" s="39">
        <f>SUM(D31:D33)</f>
        <v>77689</v>
      </c>
      <c r="H7" s="39">
        <f>SUM(D7:G7)</f>
        <v>305726</v>
      </c>
      <c r="I7" s="39"/>
    </row>
    <row r="8" spans="1:9" ht="10.5">
      <c r="A8" s="37"/>
      <c r="C8" s="39"/>
      <c r="D8" s="39"/>
      <c r="E8" s="39"/>
      <c r="F8" s="39"/>
      <c r="G8" s="39"/>
      <c r="H8" s="39"/>
      <c r="I8" s="39"/>
    </row>
    <row r="9" spans="1:9" ht="10.5">
      <c r="A9" s="37"/>
      <c r="B9" s="105" t="s">
        <v>13</v>
      </c>
      <c r="C9" s="171"/>
      <c r="D9" s="171">
        <f>SUM(D10:D12)</f>
        <v>46675</v>
      </c>
      <c r="E9" s="171">
        <f>SUM(E10:E12)</f>
        <v>52560</v>
      </c>
      <c r="F9" s="171">
        <f>SUM(F10:F12)</f>
        <v>47850</v>
      </c>
      <c r="G9" s="171">
        <f>SUM(G10:G12)</f>
        <v>51876</v>
      </c>
      <c r="H9" s="171">
        <f>SUM(H10:H12)</f>
        <v>198961</v>
      </c>
      <c r="I9" s="39"/>
    </row>
    <row r="10" spans="1:9" ht="10.5">
      <c r="A10" s="37"/>
      <c r="B10" s="40" t="s">
        <v>14</v>
      </c>
      <c r="C10" s="39">
        <v>135284</v>
      </c>
      <c r="D10" s="39">
        <f>SUM(E22:E24)</f>
        <v>33648</v>
      </c>
      <c r="E10" s="39">
        <f>SUM(E25:E27)</f>
        <v>38188</v>
      </c>
      <c r="F10" s="39">
        <f>SUM(E28:E30)</f>
        <v>34652</v>
      </c>
      <c r="G10" s="39">
        <f>SUM(E31:E33)</f>
        <v>36029</v>
      </c>
      <c r="H10" s="39">
        <f>SUM(D10:G10)</f>
        <v>142517</v>
      </c>
      <c r="I10" s="39"/>
    </row>
    <row r="11" spans="1:9" ht="10.5">
      <c r="A11" s="37"/>
      <c r="B11" s="40" t="s">
        <v>15</v>
      </c>
      <c r="C11" s="39">
        <v>60072</v>
      </c>
      <c r="D11" s="39">
        <f>SUM(F22:F24)</f>
        <v>11554</v>
      </c>
      <c r="E11" s="39">
        <f>SUM(F25:F27)</f>
        <v>12900</v>
      </c>
      <c r="F11" s="39">
        <f>SUM(F28:F30)</f>
        <v>11871</v>
      </c>
      <c r="G11" s="39">
        <f>SUM(F31:F33)</f>
        <v>14434</v>
      </c>
      <c r="H11" s="39">
        <f>SUM(D11:G11)</f>
        <v>50759</v>
      </c>
      <c r="I11" s="39"/>
    </row>
    <row r="12" spans="1:9" ht="11.25" thickBot="1">
      <c r="A12" s="37"/>
      <c r="B12" s="41" t="s">
        <v>243</v>
      </c>
      <c r="C12" s="42">
        <v>7136</v>
      </c>
      <c r="D12" s="42">
        <f>SUM(G22:G24)</f>
        <v>1473</v>
      </c>
      <c r="E12" s="42">
        <f>SUM(G25:G27)</f>
        <v>1472</v>
      </c>
      <c r="F12" s="42">
        <f>SUM(G28:G30)</f>
        <v>1327</v>
      </c>
      <c r="G12" s="42">
        <f>SUM(G31:G33)</f>
        <v>1413</v>
      </c>
      <c r="H12" s="42">
        <f>SUM(D12:G12)</f>
        <v>5685</v>
      </c>
      <c r="I12" s="43"/>
    </row>
    <row r="13" spans="1:2" ht="10.5">
      <c r="A13" s="37"/>
      <c r="B13" s="8" t="s">
        <v>234</v>
      </c>
    </row>
    <row r="14" ht="10.5"/>
    <row r="15" ht="10.5"/>
    <row r="16" spans="1:8" ht="12.75">
      <c r="A16" s="191"/>
      <c r="B16" s="191"/>
      <c r="C16" s="191"/>
      <c r="D16" s="191"/>
      <c r="E16" s="191"/>
      <c r="F16" s="191"/>
      <c r="G16" s="191"/>
      <c r="H16" s="191"/>
    </row>
    <row r="17" spans="2:9" ht="13.5">
      <c r="B17" s="176" t="s">
        <v>16</v>
      </c>
      <c r="C17" s="176"/>
      <c r="D17" s="176"/>
      <c r="E17" s="176"/>
      <c r="F17" s="176"/>
      <c r="G17" s="176"/>
      <c r="H17" s="176"/>
      <c r="I17" s="32"/>
    </row>
    <row r="18" spans="2:9" ht="13.5">
      <c r="B18" s="176" t="s">
        <v>271</v>
      </c>
      <c r="C18" s="176"/>
      <c r="D18" s="176"/>
      <c r="E18" s="176"/>
      <c r="F18" s="176"/>
      <c r="G18" s="176"/>
      <c r="H18" s="176"/>
      <c r="I18" s="32"/>
    </row>
    <row r="19" ht="11.25" thickBot="1"/>
    <row r="20" spans="2:9" ht="10.5">
      <c r="B20" s="114" t="s">
        <v>1</v>
      </c>
      <c r="C20" s="114"/>
      <c r="D20" s="167" t="s">
        <v>5</v>
      </c>
      <c r="E20" s="168" t="s">
        <v>17</v>
      </c>
      <c r="F20" s="168"/>
      <c r="G20" s="168"/>
      <c r="H20" s="168"/>
      <c r="I20" s="44"/>
    </row>
    <row r="21" spans="2:15" ht="10.5">
      <c r="B21" s="122" t="s">
        <v>18</v>
      </c>
      <c r="C21" s="122"/>
      <c r="D21" s="169" t="s">
        <v>19</v>
      </c>
      <c r="E21" s="170" t="s">
        <v>20</v>
      </c>
      <c r="F21" s="170" t="s">
        <v>21</v>
      </c>
      <c r="G21" s="170" t="s">
        <v>244</v>
      </c>
      <c r="H21" s="170" t="s">
        <v>4</v>
      </c>
      <c r="I21" s="36"/>
      <c r="J21" s="8" t="s">
        <v>5</v>
      </c>
      <c r="K21" s="8" t="s">
        <v>13</v>
      </c>
      <c r="L21" s="8" t="s">
        <v>5</v>
      </c>
      <c r="M21" s="8" t="s">
        <v>13</v>
      </c>
      <c r="N21" s="8" t="s">
        <v>5</v>
      </c>
      <c r="O21" s="8" t="s">
        <v>13</v>
      </c>
    </row>
    <row r="22" spans="2:9" ht="10.5">
      <c r="B22" s="8" t="s">
        <v>22</v>
      </c>
      <c r="D22" s="26">
        <v>21914</v>
      </c>
      <c r="E22" s="26">
        <v>10946</v>
      </c>
      <c r="F22" s="26">
        <v>4487</v>
      </c>
      <c r="G22" s="26">
        <v>464</v>
      </c>
      <c r="H22" s="26">
        <f aca="true" t="shared" si="0" ref="H22:H33">SUM(E22:G22)</f>
        <v>15897</v>
      </c>
      <c r="I22" s="26"/>
    </row>
    <row r="23" spans="2:9" ht="10.5">
      <c r="B23" s="8" t="s">
        <v>23</v>
      </c>
      <c r="D23" s="26">
        <v>18813</v>
      </c>
      <c r="E23" s="26">
        <v>9722</v>
      </c>
      <c r="F23" s="26">
        <v>3511</v>
      </c>
      <c r="G23" s="26">
        <v>454</v>
      </c>
      <c r="H23" s="26">
        <f t="shared" si="0"/>
        <v>13687</v>
      </c>
      <c r="I23" s="26"/>
    </row>
    <row r="24" spans="2:11" ht="10.5">
      <c r="B24" s="8" t="s">
        <v>24</v>
      </c>
      <c r="D24" s="26">
        <v>27384</v>
      </c>
      <c r="E24" s="26">
        <v>12980</v>
      </c>
      <c r="F24" s="26">
        <v>3556</v>
      </c>
      <c r="G24" s="26">
        <v>555</v>
      </c>
      <c r="H24" s="26">
        <f t="shared" si="0"/>
        <v>17091</v>
      </c>
      <c r="I24" s="26"/>
      <c r="J24" s="8">
        <f>SUM(D22:D24)</f>
        <v>68111</v>
      </c>
      <c r="K24" s="8">
        <f>SUM(H22:H24)</f>
        <v>46675</v>
      </c>
    </row>
    <row r="25" spans="2:9" ht="10.5">
      <c r="B25" s="8" t="s">
        <v>25</v>
      </c>
      <c r="D25" s="26">
        <v>25350</v>
      </c>
      <c r="E25" s="26">
        <v>12494</v>
      </c>
      <c r="F25" s="26">
        <v>4393</v>
      </c>
      <c r="G25" s="26">
        <v>474</v>
      </c>
      <c r="H25" s="26">
        <f t="shared" si="0"/>
        <v>17361</v>
      </c>
      <c r="I25" s="26"/>
    </row>
    <row r="26" spans="2:9" ht="10.5">
      <c r="B26" s="8" t="s">
        <v>26</v>
      </c>
      <c r="D26" s="26">
        <v>28418</v>
      </c>
      <c r="E26" s="26">
        <v>13312</v>
      </c>
      <c r="F26" s="26">
        <v>3964</v>
      </c>
      <c r="G26" s="26">
        <v>482</v>
      </c>
      <c r="H26" s="26">
        <f t="shared" si="0"/>
        <v>17758</v>
      </c>
      <c r="I26" s="26"/>
    </row>
    <row r="27" spans="2:15" ht="10.5">
      <c r="B27" s="8" t="s">
        <v>27</v>
      </c>
      <c r="D27" s="26">
        <v>27414</v>
      </c>
      <c r="E27" s="26">
        <v>12382</v>
      </c>
      <c r="F27" s="26">
        <v>4543</v>
      </c>
      <c r="G27" s="26">
        <v>516</v>
      </c>
      <c r="H27" s="26">
        <f t="shared" si="0"/>
        <v>17441</v>
      </c>
      <c r="I27" s="26"/>
      <c r="J27" s="8">
        <f>SUM(D25:D27)</f>
        <v>81182</v>
      </c>
      <c r="K27" s="8">
        <f>SUM(H25:H27)</f>
        <v>52560</v>
      </c>
      <c r="L27" s="8">
        <f>SUM(J24:J27)</f>
        <v>149293</v>
      </c>
      <c r="M27" s="8">
        <f>SUM(K24:K27)</f>
        <v>99235</v>
      </c>
      <c r="N27" s="8">
        <f>+'Suscrip y desahucio por isapre'!$C$26</f>
        <v>305726</v>
      </c>
      <c r="O27" s="8">
        <f>+'Suscrip y desahucio por isapre'!$G$26</f>
        <v>198961</v>
      </c>
    </row>
    <row r="28" spans="2:16" ht="10.5">
      <c r="B28" s="8" t="s">
        <v>28</v>
      </c>
      <c r="D28" s="26">
        <v>27196</v>
      </c>
      <c r="E28" s="26">
        <v>12293</v>
      </c>
      <c r="F28" s="26">
        <v>3936</v>
      </c>
      <c r="G28" s="26">
        <v>483</v>
      </c>
      <c r="H28" s="26">
        <f t="shared" si="0"/>
        <v>16712</v>
      </c>
      <c r="I28" s="26"/>
      <c r="N28" s="8">
        <f>+N27-L27</f>
        <v>156433</v>
      </c>
      <c r="O28" s="8">
        <f>+O27-M27</f>
        <v>99726</v>
      </c>
      <c r="P28" s="8" t="s">
        <v>29</v>
      </c>
    </row>
    <row r="29" spans="2:9" ht="10.5">
      <c r="B29" s="8" t="s">
        <v>30</v>
      </c>
      <c r="D29" s="26">
        <v>29364</v>
      </c>
      <c r="E29" s="26">
        <v>12791</v>
      </c>
      <c r="F29" s="26">
        <v>4768</v>
      </c>
      <c r="G29" s="26">
        <v>416</v>
      </c>
      <c r="H29" s="26">
        <f t="shared" si="0"/>
        <v>17975</v>
      </c>
      <c r="I29" s="26"/>
    </row>
    <row r="30" spans="2:15" ht="10.5">
      <c r="B30" s="8" t="s">
        <v>31</v>
      </c>
      <c r="D30" s="26">
        <v>22184</v>
      </c>
      <c r="E30" s="26">
        <v>9568</v>
      </c>
      <c r="F30" s="26">
        <v>3167</v>
      </c>
      <c r="G30" s="26">
        <v>428</v>
      </c>
      <c r="H30" s="26">
        <f t="shared" si="0"/>
        <v>13163</v>
      </c>
      <c r="I30" s="26"/>
      <c r="J30" s="8">
        <f>SUM(D28:D30)</f>
        <v>78744</v>
      </c>
      <c r="K30" s="8">
        <f>SUM(H28:H30)</f>
        <v>47850</v>
      </c>
      <c r="L30" s="8">
        <f>SUM(J24:J30)</f>
        <v>228037</v>
      </c>
      <c r="M30" s="8">
        <f>SUM(K24:K29)</f>
        <v>99235</v>
      </c>
      <c r="N30" s="8">
        <f>+'Suscrip y desahucio por isapre'!$C$26</f>
        <v>305726</v>
      </c>
      <c r="O30" s="8">
        <f>+'Suscrip y desahucio por isapre'!$G$26</f>
        <v>198961</v>
      </c>
    </row>
    <row r="31" spans="2:15" ht="10.5">
      <c r="B31" s="8" t="s">
        <v>32</v>
      </c>
      <c r="D31" s="26">
        <v>30150</v>
      </c>
      <c r="E31" s="26">
        <v>15191</v>
      </c>
      <c r="F31" s="26">
        <v>5679</v>
      </c>
      <c r="G31" s="26">
        <v>502</v>
      </c>
      <c r="H31" s="26">
        <f t="shared" si="0"/>
        <v>21372</v>
      </c>
      <c r="I31" s="26"/>
      <c r="N31" s="8">
        <f>+N30-L30</f>
        <v>77689</v>
      </c>
      <c r="O31" s="8">
        <f>+O30-M30</f>
        <v>99726</v>
      </c>
    </row>
    <row r="32" spans="2:9" ht="10.5">
      <c r="B32" s="8" t="s">
        <v>33</v>
      </c>
      <c r="D32" s="26">
        <v>27266</v>
      </c>
      <c r="E32" s="26">
        <v>11722</v>
      </c>
      <c r="F32" s="26">
        <v>4849</v>
      </c>
      <c r="G32" s="26">
        <v>481</v>
      </c>
      <c r="H32" s="26">
        <f t="shared" si="0"/>
        <v>17052</v>
      </c>
      <c r="I32" s="26"/>
    </row>
    <row r="33" spans="2:15" ht="10.5">
      <c r="B33" s="8" t="s">
        <v>34</v>
      </c>
      <c r="D33" s="26">
        <v>20273</v>
      </c>
      <c r="E33" s="26">
        <v>9116</v>
      </c>
      <c r="F33" s="26">
        <v>3906</v>
      </c>
      <c r="G33" s="26">
        <v>430</v>
      </c>
      <c r="H33" s="26">
        <f t="shared" si="0"/>
        <v>13452</v>
      </c>
      <c r="I33" s="26"/>
      <c r="J33" s="8">
        <f>SUM(D31:D33)</f>
        <v>77689</v>
      </c>
      <c r="K33" s="8">
        <f>SUM(H31:H33)</f>
        <v>51876</v>
      </c>
      <c r="L33" s="8">
        <f>SUM(J24:J33)</f>
        <v>305726</v>
      </c>
      <c r="M33" s="8">
        <f>SUM(K24:K33)</f>
        <v>198961</v>
      </c>
      <c r="N33" s="8">
        <f>+'Suscrip y desahucio por isapre'!$C$26</f>
        <v>305726</v>
      </c>
      <c r="O33" s="8">
        <f>+'Suscrip y desahucio por isapre'!$G$26</f>
        <v>198961</v>
      </c>
    </row>
    <row r="34" spans="4:15" ht="10.5">
      <c r="D34" s="26"/>
      <c r="E34" s="26"/>
      <c r="F34" s="26"/>
      <c r="G34" s="26"/>
      <c r="H34" s="26"/>
      <c r="I34" s="26"/>
      <c r="N34" s="8">
        <f>+N33-L33</f>
        <v>0</v>
      </c>
      <c r="O34" s="8">
        <f>+O33-M33</f>
        <v>0</v>
      </c>
    </row>
    <row r="35" spans="2:9" ht="11.25" thickBot="1">
      <c r="B35" s="166" t="s">
        <v>35</v>
      </c>
      <c r="C35" s="166"/>
      <c r="D35" s="142">
        <f>SUM(D22:D34)</f>
        <v>305726</v>
      </c>
      <c r="E35" s="142">
        <f>SUM(E22:E34)</f>
        <v>142517</v>
      </c>
      <c r="F35" s="142">
        <f>SUM(F22:F34)</f>
        <v>50759</v>
      </c>
      <c r="G35" s="142">
        <f>SUM(G22:G34)</f>
        <v>5685</v>
      </c>
      <c r="H35" s="142">
        <f>SUM(H22:H34)</f>
        <v>198961</v>
      </c>
      <c r="I35" s="45"/>
    </row>
    <row r="36" ht="10.5">
      <c r="B36" s="8" t="str">
        <f>+B13</f>
        <v>Fuente: Superintendencia de Salud, Archivo Maestro de Suscripciones y Desahucios de Contratos.</v>
      </c>
    </row>
    <row r="37" ht="10.5"/>
    <row r="38" ht="10.5"/>
    <row r="39" spans="2:12" ht="14.25">
      <c r="B39" s="175" t="s">
        <v>224</v>
      </c>
      <c r="C39" s="175"/>
      <c r="D39" s="175"/>
      <c r="E39" s="175"/>
      <c r="F39" s="175"/>
      <c r="G39" s="175"/>
      <c r="H39" s="175"/>
      <c r="I39" s="46"/>
      <c r="J39" s="46"/>
      <c r="K39" s="46"/>
      <c r="L39" s="46"/>
    </row>
    <row r="40" ht="10.5"/>
  </sheetData>
  <sheetProtection/>
  <mergeCells count="7">
    <mergeCell ref="B1:H1"/>
    <mergeCell ref="B39:H39"/>
    <mergeCell ref="A16:H16"/>
    <mergeCell ref="B2:H2"/>
    <mergeCell ref="B3:H3"/>
    <mergeCell ref="B17:H17"/>
    <mergeCell ref="B18:H18"/>
  </mergeCells>
  <hyperlinks>
    <hyperlink ref="B1" location="Indice!A1" display="Volver"/>
    <hyperlink ref="B39" location="Indice!A1" display="Volver"/>
  </hyperlinks>
  <printOptions horizontalCentered="1" verticalCentered="1"/>
  <pageMargins left="0.3937007874015748" right="0.3937007874015748" top="0.5905511811023623" bottom="0.5905511811023623" header="0" footer="0"/>
  <pageSetup horizontalDpi="1200" verticalDpi="1200" orientation="portrait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IK61"/>
  <sheetViews>
    <sheetView showGridLines="0" zoomScalePageLayoutView="0" workbookViewId="0" topLeftCell="A1">
      <selection activeCell="B3" sqref="B3:G3"/>
    </sheetView>
  </sheetViews>
  <sheetFormatPr defaultColWidth="0" defaultRowHeight="15" zeroHeight="1"/>
  <cols>
    <col min="1" max="1" width="4.59765625" style="8" bestFit="1" customWidth="1"/>
    <col min="2" max="2" width="23.69921875" style="8" customWidth="1"/>
    <col min="3" max="7" width="15.19921875" style="8" customWidth="1"/>
    <col min="8" max="8" width="9.3984375" style="8" hidden="1" customWidth="1"/>
    <col min="9" max="9" width="8.69921875" style="8" hidden="1" customWidth="1"/>
    <col min="10" max="16384" width="0" style="8" hidden="1" customWidth="1"/>
  </cols>
  <sheetData>
    <row r="1" spans="1:7" ht="14.25">
      <c r="A1" s="175" t="s">
        <v>224</v>
      </c>
      <c r="B1" s="175"/>
      <c r="C1" s="175"/>
      <c r="D1" s="175"/>
      <c r="E1" s="175"/>
      <c r="F1" s="175"/>
      <c r="G1" s="175"/>
    </row>
    <row r="2" spans="2:245" ht="13.5">
      <c r="B2" s="176" t="s">
        <v>36</v>
      </c>
      <c r="C2" s="176"/>
      <c r="D2" s="176"/>
      <c r="E2" s="176"/>
      <c r="F2" s="176"/>
      <c r="G2" s="176"/>
      <c r="H2" s="27"/>
      <c r="I2" s="10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</row>
    <row r="3" spans="2:245" ht="13.5">
      <c r="B3" s="194" t="s">
        <v>273</v>
      </c>
      <c r="C3" s="194"/>
      <c r="D3" s="194"/>
      <c r="E3" s="194"/>
      <c r="F3" s="194"/>
      <c r="G3" s="194"/>
      <c r="H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</row>
    <row r="4" spans="1:245" ht="11.25" thickBot="1">
      <c r="A4" s="14"/>
      <c r="B4" s="27"/>
      <c r="C4" s="27"/>
      <c r="D4" s="27"/>
      <c r="E4" s="27"/>
      <c r="F4" s="27"/>
      <c r="G4" s="27"/>
      <c r="H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</row>
    <row r="5" spans="1:245" ht="10.5">
      <c r="A5" s="114" t="s">
        <v>1</v>
      </c>
      <c r="B5" s="114" t="s">
        <v>1</v>
      </c>
      <c r="C5" s="172" t="s">
        <v>5</v>
      </c>
      <c r="D5" s="193" t="s">
        <v>17</v>
      </c>
      <c r="E5" s="193"/>
      <c r="F5" s="193"/>
      <c r="G5" s="193"/>
      <c r="H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</row>
    <row r="6" spans="1:245" ht="10.5">
      <c r="A6" s="122" t="s">
        <v>37</v>
      </c>
      <c r="B6" s="122" t="s">
        <v>38</v>
      </c>
      <c r="C6" s="170" t="s">
        <v>19</v>
      </c>
      <c r="D6" s="170" t="s">
        <v>20</v>
      </c>
      <c r="E6" s="170" t="s">
        <v>21</v>
      </c>
      <c r="F6" s="170" t="s">
        <v>244</v>
      </c>
      <c r="G6" s="170" t="s">
        <v>4</v>
      </c>
      <c r="H6" s="27"/>
      <c r="I6" s="10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</row>
    <row r="7" spans="1:245" ht="10.5">
      <c r="A7" s="10">
        <v>67</v>
      </c>
      <c r="B7" s="17" t="str">
        <f>+'Cartera total por edad'!B7</f>
        <v>Colmena Golden Cross</v>
      </c>
      <c r="C7" s="26">
        <v>36822</v>
      </c>
      <c r="D7" s="26">
        <v>19869</v>
      </c>
      <c r="E7" s="26">
        <v>7103</v>
      </c>
      <c r="F7" s="26">
        <v>763</v>
      </c>
      <c r="G7" s="26">
        <f aca="true" t="shared" si="0" ref="G7:G13">SUM(D7:F7)</f>
        <v>27735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</row>
    <row r="8" spans="1:245" ht="10.5">
      <c r="A8" s="10">
        <v>78</v>
      </c>
      <c r="B8" s="17" t="str">
        <f>+'Cartera total por edad'!B8</f>
        <v>Isapre Cruz Blanca S.A.</v>
      </c>
      <c r="C8" s="26">
        <v>75402</v>
      </c>
      <c r="D8" s="26">
        <v>28969</v>
      </c>
      <c r="E8" s="26">
        <v>15691</v>
      </c>
      <c r="F8" s="26"/>
      <c r="G8" s="26">
        <f t="shared" si="0"/>
        <v>44660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</row>
    <row r="9" spans="1:245" ht="10.5">
      <c r="A9" s="10">
        <v>80</v>
      </c>
      <c r="B9" s="17" t="str">
        <f>+'Cartera total por edad'!B9</f>
        <v>Vida Tres</v>
      </c>
      <c r="C9" s="26">
        <v>10121</v>
      </c>
      <c r="D9" s="26">
        <v>5806</v>
      </c>
      <c r="E9" s="26">
        <v>1323</v>
      </c>
      <c r="F9" s="26">
        <v>76</v>
      </c>
      <c r="G9" s="26">
        <f t="shared" si="0"/>
        <v>7205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</row>
    <row r="10" spans="1:245" ht="10.5">
      <c r="A10" s="10">
        <v>81</v>
      </c>
      <c r="B10" s="17" t="str">
        <f>+'Cartera total por edad'!B10</f>
        <v>Ferrosalud</v>
      </c>
      <c r="C10" s="26">
        <v>3992</v>
      </c>
      <c r="D10" s="26">
        <v>3282</v>
      </c>
      <c r="E10" s="26">
        <v>23</v>
      </c>
      <c r="F10" s="26">
        <v>128</v>
      </c>
      <c r="G10" s="26">
        <f>SUM(D10:F10)</f>
        <v>3433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</row>
    <row r="11" spans="1:245" ht="10.5">
      <c r="A11" s="10">
        <v>88</v>
      </c>
      <c r="B11" s="17" t="str">
        <f>+'Cartera total por edad'!B11</f>
        <v>Mas Vida</v>
      </c>
      <c r="C11" s="26">
        <v>44606</v>
      </c>
      <c r="D11" s="26">
        <v>17981</v>
      </c>
      <c r="E11" s="26">
        <v>2992</v>
      </c>
      <c r="F11" s="26">
        <v>3886</v>
      </c>
      <c r="G11" s="26">
        <f t="shared" si="0"/>
        <v>24859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</row>
    <row r="12" spans="1:245" ht="10.5">
      <c r="A12" s="10">
        <v>99</v>
      </c>
      <c r="B12" s="17" t="str">
        <f>+'Cartera total por edad'!B12</f>
        <v>Isapre Banmédica</v>
      </c>
      <c r="C12" s="26">
        <v>61196</v>
      </c>
      <c r="D12" s="26">
        <v>26883</v>
      </c>
      <c r="E12" s="26">
        <v>8831</v>
      </c>
      <c r="F12" s="26">
        <v>577</v>
      </c>
      <c r="G12" s="26">
        <f t="shared" si="0"/>
        <v>36291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</row>
    <row r="13" spans="1:245" ht="10.5">
      <c r="A13" s="10">
        <v>107</v>
      </c>
      <c r="B13" s="17" t="str">
        <f>+'Cartera total por edad'!B13</f>
        <v>Consalud S.A.</v>
      </c>
      <c r="C13" s="26">
        <v>73061</v>
      </c>
      <c r="D13" s="26">
        <v>37664</v>
      </c>
      <c r="E13" s="26">
        <v>14045</v>
      </c>
      <c r="F13" s="26">
        <v>230</v>
      </c>
      <c r="G13" s="26">
        <f t="shared" si="0"/>
        <v>51939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</row>
    <row r="14" spans="1:245" ht="10.5">
      <c r="A14" s="10"/>
      <c r="B14" s="10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</row>
    <row r="15" spans="1:245" ht="10.5">
      <c r="A15" s="105"/>
      <c r="B15" s="106" t="s">
        <v>43</v>
      </c>
      <c r="C15" s="126">
        <f>SUM(C7:C13)</f>
        <v>305200</v>
      </c>
      <c r="D15" s="126">
        <f>SUM(D7:D13)</f>
        <v>140454</v>
      </c>
      <c r="E15" s="126">
        <f>SUM(E7:E13)</f>
        <v>50008</v>
      </c>
      <c r="F15" s="126">
        <f>SUM(F7:F13)</f>
        <v>5660</v>
      </c>
      <c r="G15" s="126">
        <f>SUM(G7:G13)</f>
        <v>196122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</row>
    <row r="16" spans="1:245" ht="10.5">
      <c r="A16" s="10"/>
      <c r="B16" s="10"/>
      <c r="C16" s="28"/>
      <c r="D16" s="28"/>
      <c r="E16" s="28"/>
      <c r="F16" s="28"/>
      <c r="G16" s="28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</row>
    <row r="17" spans="1:245" ht="10.5">
      <c r="A17" s="10">
        <v>62</v>
      </c>
      <c r="B17" s="17" t="str">
        <f>+'Cartera total por edad'!B17</f>
        <v>San Lorenzo</v>
      </c>
      <c r="C17" s="26">
        <v>6</v>
      </c>
      <c r="D17" s="26">
        <v>43</v>
      </c>
      <c r="E17" s="26">
        <v>4</v>
      </c>
      <c r="F17" s="26"/>
      <c r="G17" s="26">
        <f aca="true" t="shared" si="1" ref="G17:G22">SUM(D17:F17)</f>
        <v>47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</row>
    <row r="18" spans="1:245" ht="10.5">
      <c r="A18" s="10">
        <v>63</v>
      </c>
      <c r="B18" s="17" t="str">
        <f>+'Cartera total por edad'!B18</f>
        <v>Fusat Ltda.</v>
      </c>
      <c r="C18" s="26">
        <v>280</v>
      </c>
      <c r="D18" s="26">
        <v>383</v>
      </c>
      <c r="E18" s="26">
        <v>219</v>
      </c>
      <c r="F18" s="26"/>
      <c r="G18" s="26">
        <f t="shared" si="1"/>
        <v>602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</row>
    <row r="19" spans="1:245" ht="10.5">
      <c r="A19" s="10">
        <v>65</v>
      </c>
      <c r="B19" s="17" t="str">
        <f>+'Cartera total por edad'!B19</f>
        <v>Chuquicamata</v>
      </c>
      <c r="C19" s="26">
        <v>54</v>
      </c>
      <c r="D19" s="26">
        <v>1298</v>
      </c>
      <c r="E19" s="26">
        <v>140</v>
      </c>
      <c r="F19" s="26">
        <v>2</v>
      </c>
      <c r="G19" s="26">
        <f t="shared" si="1"/>
        <v>1440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</row>
    <row r="20" spans="1:245" ht="10.5">
      <c r="A20" s="10">
        <v>68</v>
      </c>
      <c r="B20" s="17" t="str">
        <f>+'Cartera total por edad'!B20</f>
        <v>Río Blanco</v>
      </c>
      <c r="C20" s="26">
        <v>75</v>
      </c>
      <c r="D20" s="26">
        <v>146</v>
      </c>
      <c r="E20" s="26">
        <v>13</v>
      </c>
      <c r="F20" s="26">
        <v>16</v>
      </c>
      <c r="G20" s="26">
        <f t="shared" si="1"/>
        <v>175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</row>
    <row r="21" spans="1:245" ht="10.5">
      <c r="A21" s="10">
        <v>76</v>
      </c>
      <c r="B21" s="17" t="str">
        <f>+'Cartera total por edad'!B21</f>
        <v>Isapre Fundación</v>
      </c>
      <c r="C21" s="26">
        <v>7</v>
      </c>
      <c r="D21" s="26">
        <v>182</v>
      </c>
      <c r="E21" s="26">
        <v>337</v>
      </c>
      <c r="F21" s="26">
        <v>7</v>
      </c>
      <c r="G21" s="26">
        <f t="shared" si="1"/>
        <v>526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</row>
    <row r="22" spans="1:245" ht="10.5">
      <c r="A22" s="10">
        <v>94</v>
      </c>
      <c r="B22" s="17" t="str">
        <f>+'Cartera total por edad'!B22</f>
        <v>Cruz del Norte</v>
      </c>
      <c r="C22" s="26">
        <v>104</v>
      </c>
      <c r="D22" s="26">
        <v>11</v>
      </c>
      <c r="E22" s="26">
        <v>38</v>
      </c>
      <c r="F22" s="26"/>
      <c r="G22" s="26">
        <f t="shared" si="1"/>
        <v>49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</row>
    <row r="23" spans="1:245" ht="10.5">
      <c r="A23" s="10"/>
      <c r="B23" s="10"/>
      <c r="C23" s="26"/>
      <c r="D23" s="26"/>
      <c r="E23" s="26"/>
      <c r="F23" s="26"/>
      <c r="G23" s="26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</row>
    <row r="24" spans="1:245" ht="10.5">
      <c r="A24" s="106"/>
      <c r="B24" s="106" t="s">
        <v>49</v>
      </c>
      <c r="C24" s="126">
        <f>SUM(C17:C22)</f>
        <v>526</v>
      </c>
      <c r="D24" s="126">
        <f>SUM(D17:D22)</f>
        <v>2063</v>
      </c>
      <c r="E24" s="126">
        <f>SUM(E17:E22)</f>
        <v>751</v>
      </c>
      <c r="F24" s="126">
        <f>SUM(F17:F22)</f>
        <v>25</v>
      </c>
      <c r="G24" s="126">
        <f>SUM(G17:G22)</f>
        <v>2839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</row>
    <row r="25" spans="1:245" ht="10.5">
      <c r="A25" s="10"/>
      <c r="B25" s="10"/>
      <c r="C25" s="28"/>
      <c r="D25" s="28"/>
      <c r="E25" s="28"/>
      <c r="F25" s="28"/>
      <c r="G25" s="28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</row>
    <row r="26" spans="1:245" ht="10.5">
      <c r="A26" s="128"/>
      <c r="B26" s="128" t="s">
        <v>50</v>
      </c>
      <c r="C26" s="126">
        <f>C15+C24</f>
        <v>305726</v>
      </c>
      <c r="D26" s="126">
        <f>D15+D24</f>
        <v>142517</v>
      </c>
      <c r="E26" s="126">
        <f>E15+E24</f>
        <v>50759</v>
      </c>
      <c r="F26" s="126">
        <f>F15+F24</f>
        <v>5685</v>
      </c>
      <c r="G26" s="126">
        <f>G15+G24</f>
        <v>198961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</row>
    <row r="27" spans="1:245" ht="10.5">
      <c r="A27" s="10"/>
      <c r="B27" s="10"/>
      <c r="C27" s="28"/>
      <c r="D27" s="28"/>
      <c r="E27" s="28"/>
      <c r="F27" s="28"/>
      <c r="G27" s="28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</row>
    <row r="28" spans="1:245" ht="11.25" thickBot="1">
      <c r="A28" s="135"/>
      <c r="B28" s="136" t="s">
        <v>51</v>
      </c>
      <c r="C28" s="148"/>
      <c r="D28" s="148">
        <f>D26/$G26*100</f>
        <v>71.63062107649237</v>
      </c>
      <c r="E28" s="148">
        <f>E26/$G26*100</f>
        <v>25.51203502193897</v>
      </c>
      <c r="F28" s="148">
        <f>F26/$G26*100</f>
        <v>2.8573439015686493</v>
      </c>
      <c r="G28" s="148">
        <f>G26/$G26*100</f>
        <v>100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</row>
    <row r="29" spans="2:245" ht="10.5">
      <c r="B29" s="8" t="str">
        <f>+'Suscrip y desahucio del sistema'!B13</f>
        <v>Fuente: Superintendencia de Salud, Archivo Maestro de Suscripciones y Desahucios de Contratos.</v>
      </c>
      <c r="C29" s="19"/>
      <c r="D29" s="19"/>
      <c r="E29" s="19"/>
      <c r="F29" s="19"/>
      <c r="G29" s="19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</row>
    <row r="30" spans="3:245" ht="10.5">
      <c r="C30" s="19"/>
      <c r="D30" s="19"/>
      <c r="E30" s="19"/>
      <c r="F30" s="19"/>
      <c r="G30" s="19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</row>
    <row r="31" spans="1:245" ht="14.25">
      <c r="A31" s="175" t="s">
        <v>224</v>
      </c>
      <c r="B31" s="175"/>
      <c r="C31" s="175"/>
      <c r="D31" s="175"/>
      <c r="E31" s="175"/>
      <c r="F31" s="175"/>
      <c r="G31" s="175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</row>
    <row r="32" spans="1:7" ht="13.5">
      <c r="A32" s="32"/>
      <c r="B32" s="176" t="str">
        <f>+B2</f>
        <v>CUADRO 2.4.3</v>
      </c>
      <c r="C32" s="176"/>
      <c r="D32" s="176"/>
      <c r="E32" s="176"/>
      <c r="F32" s="176"/>
      <c r="G32" s="176"/>
    </row>
    <row r="33" spans="1:7" ht="12.75">
      <c r="A33" s="32"/>
      <c r="B33" s="192" t="s">
        <v>272</v>
      </c>
      <c r="C33" s="192"/>
      <c r="D33" s="192"/>
      <c r="E33" s="192"/>
      <c r="F33" s="192"/>
      <c r="G33" s="192"/>
    </row>
    <row r="34" spans="1:7" ht="11.25" thickBot="1">
      <c r="A34" s="14"/>
      <c r="B34" s="27"/>
      <c r="C34" s="27"/>
      <c r="D34" s="27"/>
      <c r="E34" s="27"/>
      <c r="F34" s="27"/>
      <c r="G34" s="27"/>
    </row>
    <row r="35" spans="1:7" ht="10.5">
      <c r="A35" s="114" t="s">
        <v>1</v>
      </c>
      <c r="B35" s="114" t="s">
        <v>1</v>
      </c>
      <c r="C35" s="167" t="s">
        <v>5</v>
      </c>
      <c r="D35" s="193" t="s">
        <v>17</v>
      </c>
      <c r="E35" s="193"/>
      <c r="F35" s="193"/>
      <c r="G35" s="193"/>
    </row>
    <row r="36" spans="1:7" ht="10.5">
      <c r="A36" s="122" t="s">
        <v>37</v>
      </c>
      <c r="B36" s="122" t="s">
        <v>38</v>
      </c>
      <c r="C36" s="169" t="s">
        <v>19</v>
      </c>
      <c r="D36" s="170" t="s">
        <v>20</v>
      </c>
      <c r="E36" s="170" t="s">
        <v>21</v>
      </c>
      <c r="F36" s="170" t="s">
        <v>244</v>
      </c>
      <c r="G36" s="170" t="s">
        <v>4</v>
      </c>
    </row>
    <row r="37" spans="1:7" ht="10.5">
      <c r="A37" s="10">
        <v>67</v>
      </c>
      <c r="B37" s="17" t="str">
        <f>+B7</f>
        <v>Colmena Golden Cross</v>
      </c>
      <c r="C37" s="33">
        <f>(C7/$G7)*100</f>
        <v>132.76365603028663</v>
      </c>
      <c r="D37" s="33">
        <f>(D7/$G7)*100</f>
        <v>71.63872363439697</v>
      </c>
      <c r="E37" s="33">
        <f>(E7/$G7)*100</f>
        <v>25.610239769244636</v>
      </c>
      <c r="F37" s="33">
        <f>(F7/$G7)*100</f>
        <v>2.751036596358392</v>
      </c>
      <c r="G37" s="33">
        <f>(G7/$G7)*100</f>
        <v>100</v>
      </c>
    </row>
    <row r="38" spans="1:7" ht="10.5">
      <c r="A38" s="10">
        <v>78</v>
      </c>
      <c r="B38" s="17" t="str">
        <f aca="true" t="shared" si="2" ref="B38:B43">+B8</f>
        <v>Isapre Cruz Blanca S.A.</v>
      </c>
      <c r="C38" s="33">
        <f aca="true" t="shared" si="3" ref="C38:G39">(C8/$G8)*100</f>
        <v>168.8356471115092</v>
      </c>
      <c r="D38" s="33">
        <f t="shared" si="3"/>
        <v>64.86565158978952</v>
      </c>
      <c r="E38" s="33">
        <f t="shared" si="3"/>
        <v>35.13434841021048</v>
      </c>
      <c r="F38" s="33">
        <f t="shared" si="3"/>
        <v>0</v>
      </c>
      <c r="G38" s="33">
        <f t="shared" si="3"/>
        <v>100</v>
      </c>
    </row>
    <row r="39" spans="1:7" ht="10.5">
      <c r="A39" s="10">
        <v>80</v>
      </c>
      <c r="B39" s="17" t="str">
        <f t="shared" si="2"/>
        <v>Vida Tres</v>
      </c>
      <c r="C39" s="33">
        <f t="shared" si="3"/>
        <v>140.47189451769603</v>
      </c>
      <c r="D39" s="33">
        <f t="shared" si="3"/>
        <v>80.58292852185983</v>
      </c>
      <c r="E39" s="33">
        <f t="shared" si="3"/>
        <v>18.362248438584317</v>
      </c>
      <c r="F39" s="33">
        <f t="shared" si="3"/>
        <v>1.054823039555864</v>
      </c>
      <c r="G39" s="33">
        <f t="shared" si="3"/>
        <v>100</v>
      </c>
    </row>
    <row r="40" spans="1:7" ht="10.5">
      <c r="A40" s="10">
        <v>81</v>
      </c>
      <c r="B40" s="17" t="str">
        <f t="shared" si="2"/>
        <v>Ferrosalud</v>
      </c>
      <c r="C40" s="33">
        <f aca="true" t="shared" si="4" ref="C40:G43">(C10/$G10)*100</f>
        <v>116.28313428488201</v>
      </c>
      <c r="D40" s="33">
        <f t="shared" si="4"/>
        <v>95.60151471016603</v>
      </c>
      <c r="E40" s="33">
        <f t="shared" si="4"/>
        <v>0.6699679580541801</v>
      </c>
      <c r="F40" s="33">
        <f t="shared" si="4"/>
        <v>3.728517331779784</v>
      </c>
      <c r="G40" s="33">
        <f t="shared" si="4"/>
        <v>100</v>
      </c>
    </row>
    <row r="41" spans="1:7" ht="10.5">
      <c r="A41" s="10">
        <v>88</v>
      </c>
      <c r="B41" s="17" t="str">
        <f t="shared" si="2"/>
        <v>Mas Vida</v>
      </c>
      <c r="C41" s="33">
        <f t="shared" si="4"/>
        <v>179.4360191479947</v>
      </c>
      <c r="D41" s="33">
        <f t="shared" si="4"/>
        <v>72.33195221046704</v>
      </c>
      <c r="E41" s="33">
        <f t="shared" si="4"/>
        <v>12.035882376604047</v>
      </c>
      <c r="F41" s="33">
        <f t="shared" si="4"/>
        <v>15.63216541292892</v>
      </c>
      <c r="G41" s="33">
        <f t="shared" si="4"/>
        <v>100</v>
      </c>
    </row>
    <row r="42" spans="1:7" ht="10.5">
      <c r="A42" s="10">
        <v>99</v>
      </c>
      <c r="B42" s="17" t="str">
        <f t="shared" si="2"/>
        <v>Isapre Banmédica</v>
      </c>
      <c r="C42" s="33">
        <f t="shared" si="4"/>
        <v>168.625830095616</v>
      </c>
      <c r="D42" s="33">
        <f t="shared" si="4"/>
        <v>74.07621724394477</v>
      </c>
      <c r="E42" s="33">
        <f t="shared" si="4"/>
        <v>24.333856879116034</v>
      </c>
      <c r="F42" s="33">
        <f t="shared" si="4"/>
        <v>1.589925876939186</v>
      </c>
      <c r="G42" s="33">
        <f t="shared" si="4"/>
        <v>100</v>
      </c>
    </row>
    <row r="43" spans="1:7" ht="10.5">
      <c r="A43" s="10">
        <v>107</v>
      </c>
      <c r="B43" s="17" t="str">
        <f t="shared" si="2"/>
        <v>Consalud S.A.</v>
      </c>
      <c r="C43" s="33">
        <f t="shared" si="4"/>
        <v>140.6669362136352</v>
      </c>
      <c r="D43" s="33">
        <f t="shared" si="4"/>
        <v>72.51583588440286</v>
      </c>
      <c r="E43" s="33">
        <f t="shared" si="4"/>
        <v>27.041336952964052</v>
      </c>
      <c r="F43" s="33">
        <f t="shared" si="4"/>
        <v>0.44282716263308886</v>
      </c>
      <c r="G43" s="33">
        <f t="shared" si="4"/>
        <v>100</v>
      </c>
    </row>
    <row r="44" spans="1:2" ht="10.5">
      <c r="A44" s="10"/>
      <c r="B44" s="10"/>
    </row>
    <row r="45" spans="1:7" ht="10.5">
      <c r="A45" s="105"/>
      <c r="B45" s="106" t="s">
        <v>43</v>
      </c>
      <c r="C45" s="139">
        <f>(C15/$G15)*100</f>
        <v>155.61742180887407</v>
      </c>
      <c r="D45" s="139">
        <f>(D15/$G15)*100</f>
        <v>71.6156270076789</v>
      </c>
      <c r="E45" s="139">
        <f>(E15/$G15)*100</f>
        <v>25.49841425235313</v>
      </c>
      <c r="F45" s="139">
        <f>(F15/$G15)*100</f>
        <v>2.8859587399679794</v>
      </c>
      <c r="G45" s="139">
        <f>(G15/$G15)*100</f>
        <v>100</v>
      </c>
    </row>
    <row r="46" spans="1:7" ht="10.5">
      <c r="A46" s="10"/>
      <c r="B46" s="10"/>
      <c r="C46" s="33"/>
      <c r="D46" s="28"/>
      <c r="E46" s="28"/>
      <c r="F46" s="28"/>
      <c r="G46" s="28"/>
    </row>
    <row r="47" spans="1:7" ht="10.5">
      <c r="A47" s="10">
        <v>62</v>
      </c>
      <c r="B47" s="17" t="str">
        <f aca="true" t="shared" si="5" ref="B47:B52">+B17</f>
        <v>San Lorenzo</v>
      </c>
      <c r="C47" s="33">
        <f aca="true" t="shared" si="6" ref="C47:G52">(C17/$G17)*100</f>
        <v>12.76595744680851</v>
      </c>
      <c r="D47" s="33">
        <f t="shared" si="6"/>
        <v>91.48936170212765</v>
      </c>
      <c r="E47" s="33">
        <f t="shared" si="6"/>
        <v>8.51063829787234</v>
      </c>
      <c r="F47" s="33">
        <f t="shared" si="6"/>
        <v>0</v>
      </c>
      <c r="G47" s="33">
        <f t="shared" si="6"/>
        <v>100</v>
      </c>
    </row>
    <row r="48" spans="1:7" ht="10.5">
      <c r="A48" s="10">
        <v>63</v>
      </c>
      <c r="B48" s="17" t="str">
        <f t="shared" si="5"/>
        <v>Fusat Ltda.</v>
      </c>
      <c r="C48" s="33">
        <f t="shared" si="6"/>
        <v>46.51162790697674</v>
      </c>
      <c r="D48" s="33">
        <f t="shared" si="6"/>
        <v>63.62126245847176</v>
      </c>
      <c r="E48" s="33">
        <f t="shared" si="6"/>
        <v>36.37873754152824</v>
      </c>
      <c r="F48" s="33">
        <f t="shared" si="6"/>
        <v>0</v>
      </c>
      <c r="G48" s="33">
        <f t="shared" si="6"/>
        <v>100</v>
      </c>
    </row>
    <row r="49" spans="1:7" ht="10.5">
      <c r="A49" s="10">
        <v>65</v>
      </c>
      <c r="B49" s="17" t="str">
        <f t="shared" si="5"/>
        <v>Chuquicamata</v>
      </c>
      <c r="C49" s="33">
        <f t="shared" si="6"/>
        <v>3.75</v>
      </c>
      <c r="D49" s="33">
        <f t="shared" si="6"/>
        <v>90.13888888888889</v>
      </c>
      <c r="E49" s="33">
        <f t="shared" si="6"/>
        <v>9.722222222222223</v>
      </c>
      <c r="F49" s="33">
        <f t="shared" si="6"/>
        <v>0.1388888888888889</v>
      </c>
      <c r="G49" s="33">
        <f t="shared" si="6"/>
        <v>100</v>
      </c>
    </row>
    <row r="50" spans="1:7" ht="10.5">
      <c r="A50" s="10">
        <v>68</v>
      </c>
      <c r="B50" s="17" t="str">
        <f t="shared" si="5"/>
        <v>Río Blanco</v>
      </c>
      <c r="C50" s="33">
        <f t="shared" si="6"/>
        <v>42.857142857142854</v>
      </c>
      <c r="D50" s="33">
        <f t="shared" si="6"/>
        <v>83.42857142857143</v>
      </c>
      <c r="E50" s="33">
        <f t="shared" si="6"/>
        <v>7.428571428571429</v>
      </c>
      <c r="F50" s="33">
        <f t="shared" si="6"/>
        <v>9.142857142857142</v>
      </c>
      <c r="G50" s="33">
        <f t="shared" si="6"/>
        <v>100</v>
      </c>
    </row>
    <row r="51" spans="1:7" ht="10.5">
      <c r="A51" s="10">
        <v>76</v>
      </c>
      <c r="B51" s="17" t="str">
        <f t="shared" si="5"/>
        <v>Isapre Fundación</v>
      </c>
      <c r="C51" s="33">
        <f t="shared" si="6"/>
        <v>1.3307984790874523</v>
      </c>
      <c r="D51" s="33">
        <f t="shared" si="6"/>
        <v>34.60076045627377</v>
      </c>
      <c r="E51" s="33">
        <f t="shared" si="6"/>
        <v>64.06844106463878</v>
      </c>
      <c r="F51" s="33">
        <f t="shared" si="6"/>
        <v>1.3307984790874523</v>
      </c>
      <c r="G51" s="33">
        <f t="shared" si="6"/>
        <v>100</v>
      </c>
    </row>
    <row r="52" spans="1:7" ht="10.5">
      <c r="A52" s="10">
        <v>94</v>
      </c>
      <c r="B52" s="17" t="str">
        <f t="shared" si="5"/>
        <v>Cruz del Norte</v>
      </c>
      <c r="C52" s="33">
        <f t="shared" si="6"/>
        <v>212.24489795918367</v>
      </c>
      <c r="D52" s="33">
        <f t="shared" si="6"/>
        <v>22.448979591836736</v>
      </c>
      <c r="E52" s="33">
        <f t="shared" si="6"/>
        <v>77.55102040816327</v>
      </c>
      <c r="F52" s="33">
        <f t="shared" si="6"/>
        <v>0</v>
      </c>
      <c r="G52" s="33">
        <f t="shared" si="6"/>
        <v>100</v>
      </c>
    </row>
    <row r="53" spans="1:7" ht="10.5">
      <c r="A53" s="10"/>
      <c r="B53" s="10"/>
      <c r="C53" s="33"/>
      <c r="D53" s="26"/>
      <c r="E53" s="26"/>
      <c r="F53" s="26"/>
      <c r="G53" s="26"/>
    </row>
    <row r="54" spans="1:7" ht="10.5">
      <c r="A54" s="106"/>
      <c r="B54" s="106" t="s">
        <v>49</v>
      </c>
      <c r="C54" s="139">
        <f>(C24/$G24)*100</f>
        <v>18.52765058119056</v>
      </c>
      <c r="D54" s="139">
        <f>(D24/$G24)*100</f>
        <v>72.66643184219795</v>
      </c>
      <c r="E54" s="139">
        <f>(E24/$G24)*100</f>
        <v>26.452976400140894</v>
      </c>
      <c r="F54" s="139">
        <f>(F24/$G24)*100</f>
        <v>0.8805917576611483</v>
      </c>
      <c r="G54" s="139">
        <f>(G24/$G24)*100</f>
        <v>100</v>
      </c>
    </row>
    <row r="55" spans="1:7" ht="10.5">
      <c r="A55" s="10"/>
      <c r="B55" s="10"/>
      <c r="C55" s="28"/>
      <c r="D55" s="28"/>
      <c r="E55" s="28"/>
      <c r="F55" s="28"/>
      <c r="G55" s="28"/>
    </row>
    <row r="56" spans="1:7" ht="10.5">
      <c r="A56" s="128"/>
      <c r="B56" s="128" t="s">
        <v>50</v>
      </c>
      <c r="C56" s="139">
        <f>(C26/$G26)*100</f>
        <v>153.66127029920438</v>
      </c>
      <c r="D56" s="139">
        <f>(D26/$G26)*100</f>
        <v>71.63062107649237</v>
      </c>
      <c r="E56" s="139">
        <f>(E26/$G26)*100</f>
        <v>25.51203502193897</v>
      </c>
      <c r="F56" s="139">
        <f>(F26/$G26)*100</f>
        <v>2.8573439015686493</v>
      </c>
      <c r="G56" s="139">
        <f>(G26/$G26)*100</f>
        <v>100</v>
      </c>
    </row>
    <row r="57" spans="1:7" ht="10.5">
      <c r="A57" s="10"/>
      <c r="B57" s="10"/>
      <c r="C57" s="28"/>
      <c r="D57" s="28"/>
      <c r="E57" s="28"/>
      <c r="F57" s="28"/>
      <c r="G57" s="28"/>
    </row>
    <row r="58" spans="1:7" s="105" customFormat="1" ht="11.25" thickBot="1">
      <c r="A58" s="135"/>
      <c r="B58" s="136" t="s">
        <v>51</v>
      </c>
      <c r="C58" s="148">
        <f>C56/$G56*100</f>
        <v>153.66127029920438</v>
      </c>
      <c r="D58" s="148">
        <f>D56/$G56*100</f>
        <v>71.63062107649237</v>
      </c>
      <c r="E58" s="148">
        <f>E56/$G56*100</f>
        <v>25.51203502193897</v>
      </c>
      <c r="F58" s="148">
        <f>F56/$G56*100</f>
        <v>2.8573439015686493</v>
      </c>
      <c r="G58" s="148">
        <f>G56/$G56*100</f>
        <v>100</v>
      </c>
    </row>
    <row r="59" spans="2:7" ht="10.5">
      <c r="B59" s="8" t="str">
        <f>+B29</f>
        <v>Fuente: Superintendencia de Salud, Archivo Maestro de Suscripciones y Desahucios de Contratos.</v>
      </c>
      <c r="C59" s="19"/>
      <c r="D59" s="19"/>
      <c r="E59" s="19"/>
      <c r="F59" s="19"/>
      <c r="G59" s="19"/>
    </row>
    <row r="60" spans="3:7" ht="10.5">
      <c r="C60" s="19"/>
      <c r="D60" s="19"/>
      <c r="E60" s="19"/>
      <c r="F60" s="19"/>
      <c r="G60" s="19"/>
    </row>
    <row r="61" spans="1:7" ht="14.25">
      <c r="A61" s="175" t="s">
        <v>224</v>
      </c>
      <c r="B61" s="175"/>
      <c r="C61" s="175"/>
      <c r="D61" s="175"/>
      <c r="E61" s="175"/>
      <c r="F61" s="175"/>
      <c r="G61" s="175"/>
    </row>
    <row r="62" ht="10.5"/>
    <row r="63" ht="10.5"/>
    <row r="64" ht="10.5"/>
    <row r="65" ht="10.5"/>
    <row r="66" ht="10.5"/>
    <row r="67" ht="10.5"/>
    <row r="68" ht="10.5"/>
    <row r="69" ht="10.5"/>
    <row r="70" ht="10.5"/>
    <row r="71" ht="10.5"/>
    <row r="72" ht="10.5"/>
    <row r="73" ht="10.5"/>
    <row r="74" ht="10.5"/>
  </sheetData>
  <sheetProtection/>
  <mergeCells count="9">
    <mergeCell ref="A1:G1"/>
    <mergeCell ref="A31:G31"/>
    <mergeCell ref="A61:G61"/>
    <mergeCell ref="B33:G33"/>
    <mergeCell ref="D35:G35"/>
    <mergeCell ref="B2:G2"/>
    <mergeCell ref="B3:G3"/>
    <mergeCell ref="D5:G5"/>
    <mergeCell ref="B32:G32"/>
  </mergeCells>
  <hyperlinks>
    <hyperlink ref="A1" location="Indice!A1" display="Volver"/>
    <hyperlink ref="A31" location="Indice!A1" display="Volver"/>
    <hyperlink ref="A61" location="Indice!A1" display="Volver"/>
  </hyperlinks>
  <printOptions horizontalCentered="1" verticalCentered="1"/>
  <pageMargins left="0.3937007874015748" right="0.3937007874015748" top="0.5905511811023623" bottom="0.5905511811023623" header="0" footer="0"/>
  <pageSetup horizontalDpi="1200" verticalDpi="1200" orientation="portrait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18" sqref="D18"/>
    </sheetView>
  </sheetViews>
  <sheetFormatPr defaultColWidth="11.19921875" defaultRowHeight="15"/>
  <cols>
    <col min="1" max="1" width="7.09765625" style="1" bestFit="1" customWidth="1"/>
    <col min="2" max="2" width="6.8984375" style="1" bestFit="1" customWidth="1"/>
    <col min="3" max="3" width="8.5" style="1" bestFit="1" customWidth="1"/>
    <col min="4" max="4" width="17.59765625" style="1" bestFit="1" customWidth="1"/>
    <col min="5" max="16384" width="11" style="1" customWidth="1"/>
  </cols>
  <sheetData>
    <row r="1" spans="1:3" ht="11.25">
      <c r="A1" s="1" t="s">
        <v>168</v>
      </c>
      <c r="B1" s="1" t="s">
        <v>210</v>
      </c>
      <c r="C1" s="1" t="s">
        <v>169</v>
      </c>
    </row>
    <row r="2" spans="1:4" ht="11.25">
      <c r="A2" s="2">
        <f>+'Cartera vigente por mes'!L25</f>
        <v>1595262</v>
      </c>
      <c r="B2" s="2">
        <f>+'Cartera vigente por mes'!L52</f>
        <v>1425468</v>
      </c>
      <c r="C2" s="2">
        <f>SUM(A2:B2)</f>
        <v>3020730</v>
      </c>
      <c r="D2" s="1" t="s">
        <v>177</v>
      </c>
    </row>
    <row r="3" spans="1:4" ht="11.25">
      <c r="A3" s="2">
        <f>+'Variacion anual de cartera'!D28</f>
        <v>1629196</v>
      </c>
      <c r="B3" s="2">
        <f>+C3-A3</f>
        <v>1435523</v>
      </c>
      <c r="C3" s="2">
        <f>+'Variacion anual de cartera'!I28</f>
        <v>3064719</v>
      </c>
      <c r="D3" s="1" t="s">
        <v>211</v>
      </c>
    </row>
    <row r="4" spans="1:4" ht="11.25">
      <c r="A4" s="2">
        <f>+'Cotizantes por renta'!V26</f>
        <v>1629196</v>
      </c>
      <c r="B4" s="2"/>
      <c r="C4" s="2"/>
      <c r="D4" s="1" t="s">
        <v>184</v>
      </c>
    </row>
    <row r="5" spans="1:4" ht="11.25">
      <c r="A5" s="2">
        <f>+'Cartera por region'!S26</f>
        <v>1629196</v>
      </c>
      <c r="B5" s="2">
        <f>+'Cartera por region'!S57</f>
        <v>1435523</v>
      </c>
      <c r="C5" s="2">
        <f>+'Cartera por region'!S88</f>
        <v>3064719</v>
      </c>
      <c r="D5" s="1" t="s">
        <v>186</v>
      </c>
    </row>
    <row r="6" spans="1:4" ht="11.25">
      <c r="A6" s="2">
        <f>+'Participacion de cartera'!C27</f>
        <v>1629196</v>
      </c>
      <c r="B6" s="2"/>
      <c r="C6" s="2">
        <f>+'Participacion de cartera'!F27</f>
        <v>3064719</v>
      </c>
      <c r="D6" s="1" t="s">
        <v>212</v>
      </c>
    </row>
    <row r="7" spans="1:4" ht="11.25">
      <c r="A7" s="2">
        <f>+'Participacion de cartera (2)'!C27</f>
        <v>1629196</v>
      </c>
      <c r="B7" s="2"/>
      <c r="C7" s="2">
        <f>+'Participacion de cartera (2)'!F27</f>
        <v>3064719</v>
      </c>
      <c r="D7" s="1" t="s">
        <v>213</v>
      </c>
    </row>
    <row r="8" spans="1:4" ht="11.25">
      <c r="A8" s="2"/>
      <c r="B8" s="2"/>
      <c r="C8" s="2">
        <f>+'Beneficiarios por tipo'!H27</f>
        <v>3064719</v>
      </c>
      <c r="D8" s="1" t="s">
        <v>214</v>
      </c>
    </row>
    <row r="9" spans="1:4" ht="11.25">
      <c r="A9" s="2">
        <f>+'Cartera masculina por edad'!T26</f>
        <v>1056402</v>
      </c>
      <c r="B9" s="2">
        <f>+'Cartera masculina por edad'!T57</f>
        <v>588333</v>
      </c>
      <c r="C9" s="2">
        <f>SUM(A9:B9)</f>
        <v>1644735</v>
      </c>
      <c r="D9" s="1" t="s">
        <v>194</v>
      </c>
    </row>
    <row r="10" spans="1:4" ht="11.25">
      <c r="A10" s="2">
        <f>+'Cartera femenina por edad'!T26</f>
        <v>572794</v>
      </c>
      <c r="B10" s="2">
        <f>+'Cartera femenina por edad'!T57</f>
        <v>846973</v>
      </c>
      <c r="C10" s="2">
        <f>SUM(A10:B10)</f>
        <v>1419767</v>
      </c>
      <c r="D10" s="1" t="s">
        <v>198</v>
      </c>
    </row>
    <row r="11" spans="1:4" ht="11.25">
      <c r="A11" s="2">
        <f>SUM(A9:A10)</f>
        <v>1629196</v>
      </c>
      <c r="B11" s="2">
        <f>SUM(B9:B10)</f>
        <v>1435306</v>
      </c>
      <c r="C11" s="2">
        <f>SUM(C9:C10)+'Cartera total por edad'!C57</f>
        <v>3064719</v>
      </c>
      <c r="D11" s="1" t="s">
        <v>4</v>
      </c>
    </row>
    <row r="13" spans="1:4" ht="11.25">
      <c r="A13" s="2">
        <f>+'Cartera total por edad'!T26</f>
        <v>1629196</v>
      </c>
      <c r="B13" s="2">
        <f>+'Cartera total por edad'!U57</f>
        <v>1435523</v>
      </c>
      <c r="C13" s="2">
        <f>+'Cartera total por edad'!U89</f>
        <v>3064719</v>
      </c>
      <c r="D13" s="1" t="s">
        <v>202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82"/>
  <sheetViews>
    <sheetView showGridLines="0" zoomScalePageLayoutView="0" workbookViewId="0" topLeftCell="A1">
      <selection activeCell="B3" sqref="B3:P3"/>
    </sheetView>
  </sheetViews>
  <sheetFormatPr defaultColWidth="0" defaultRowHeight="15" zeroHeight="1"/>
  <cols>
    <col min="1" max="1" width="4.69921875" style="8" customWidth="1"/>
    <col min="2" max="2" width="19" style="8" customWidth="1"/>
    <col min="3" max="3" width="8" style="8" bestFit="1" customWidth="1"/>
    <col min="4" max="4" width="9" style="8" customWidth="1"/>
    <col min="5" max="6" width="9.3984375" style="8" bestFit="1" customWidth="1"/>
    <col min="7" max="9" width="9.5" style="8" bestFit="1" customWidth="1"/>
    <col min="10" max="12" width="9.3984375" style="8" bestFit="1" customWidth="1"/>
    <col min="13" max="15" width="8" style="8" bestFit="1" customWidth="1"/>
    <col min="16" max="16" width="9.3984375" style="8" bestFit="1" customWidth="1"/>
    <col min="17" max="17" width="0" style="8" hidden="1" customWidth="1"/>
    <col min="18" max="18" width="10.69921875" style="8" hidden="1" customWidth="1"/>
    <col min="19" max="19" width="14" style="8" hidden="1" customWidth="1"/>
    <col min="20" max="20" width="15" style="8" hidden="1" customWidth="1"/>
    <col min="21" max="22" width="12.09765625" style="8" hidden="1" customWidth="1"/>
    <col min="23" max="16384" width="0" style="8" hidden="1" customWidth="1"/>
  </cols>
  <sheetData>
    <row r="1" spans="1:16" ht="15" thickBot="1">
      <c r="A1" s="175" t="s">
        <v>224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2:255" ht="13.5">
      <c r="B2" s="176" t="s">
        <v>107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9"/>
      <c r="R2" s="10"/>
      <c r="S2" s="11" t="s">
        <v>108</v>
      </c>
      <c r="T2" s="12" t="s">
        <v>109</v>
      </c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</row>
    <row r="3" spans="2:255" ht="13.5">
      <c r="B3" s="176" t="s">
        <v>250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0"/>
      <c r="R3" s="10"/>
      <c r="S3" s="13" t="s">
        <v>110</v>
      </c>
      <c r="T3" s="12" t="s">
        <v>111</v>
      </c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</row>
    <row r="4" spans="1:255" ht="11.25" thickBo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5" t="s">
        <v>112</v>
      </c>
      <c r="T4" s="12" t="s">
        <v>113</v>
      </c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</row>
    <row r="5" spans="1:255" ht="19.5" customHeight="1">
      <c r="A5" s="101" t="s">
        <v>37</v>
      </c>
      <c r="B5" s="102" t="s">
        <v>38</v>
      </c>
      <c r="C5" s="103" t="s">
        <v>251</v>
      </c>
      <c r="D5" s="104" t="s">
        <v>114</v>
      </c>
      <c r="E5" s="104" t="s">
        <v>115</v>
      </c>
      <c r="F5" s="104" t="s">
        <v>116</v>
      </c>
      <c r="G5" s="104" t="s">
        <v>117</v>
      </c>
      <c r="H5" s="104" t="s">
        <v>118</v>
      </c>
      <c r="I5" s="104" t="s">
        <v>119</v>
      </c>
      <c r="J5" s="104" t="s">
        <v>120</v>
      </c>
      <c r="K5" s="104" t="s">
        <v>121</v>
      </c>
      <c r="L5" s="104" t="s">
        <v>122</v>
      </c>
      <c r="M5" s="104" t="s">
        <v>123</v>
      </c>
      <c r="N5" s="104" t="s">
        <v>124</v>
      </c>
      <c r="O5" s="104" t="s">
        <v>125</v>
      </c>
      <c r="P5" s="104" t="s">
        <v>126</v>
      </c>
      <c r="R5" s="10"/>
      <c r="S5" s="13" t="s">
        <v>127</v>
      </c>
      <c r="T5" s="16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</row>
    <row r="6" spans="1:255" ht="10.5">
      <c r="A6" s="10">
        <v>67</v>
      </c>
      <c r="B6" s="17" t="s">
        <v>39</v>
      </c>
      <c r="C6" s="18">
        <v>245744</v>
      </c>
      <c r="D6" s="18">
        <v>246857</v>
      </c>
      <c r="E6" s="18">
        <v>247280</v>
      </c>
      <c r="F6" s="18">
        <v>248095</v>
      </c>
      <c r="G6" s="18">
        <v>248616</v>
      </c>
      <c r="H6" s="18">
        <v>249779</v>
      </c>
      <c r="I6" s="18">
        <v>250571</v>
      </c>
      <c r="J6" s="18">
        <v>251533</v>
      </c>
      <c r="K6" s="18">
        <v>252340</v>
      </c>
      <c r="L6" s="18">
        <v>253161</v>
      </c>
      <c r="M6" s="18">
        <v>254307</v>
      </c>
      <c r="N6" s="18">
        <v>254931</v>
      </c>
      <c r="O6" s="18">
        <v>256065</v>
      </c>
      <c r="P6" s="19">
        <f aca="true" t="shared" si="0" ref="P6:P11">AVERAGE(D6:O6)</f>
        <v>251127.91666666666</v>
      </c>
      <c r="Q6" s="20"/>
      <c r="S6" s="21">
        <f aca="true" t="shared" si="1" ref="S6:S12">+I33/I6</f>
        <v>0.869378339871733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</row>
    <row r="7" spans="1:255" ht="10.5">
      <c r="A7" s="10">
        <v>78</v>
      </c>
      <c r="B7" s="17" t="s">
        <v>242</v>
      </c>
      <c r="C7" s="18">
        <v>299396</v>
      </c>
      <c r="D7" s="18">
        <v>300422</v>
      </c>
      <c r="E7" s="18">
        <v>302102</v>
      </c>
      <c r="F7" s="18">
        <v>304590</v>
      </c>
      <c r="G7" s="18">
        <v>306108</v>
      </c>
      <c r="H7" s="18">
        <v>309477</v>
      </c>
      <c r="I7" s="18">
        <v>311788</v>
      </c>
      <c r="J7" s="18">
        <v>314497</v>
      </c>
      <c r="K7" s="18">
        <v>317580</v>
      </c>
      <c r="L7" s="18">
        <v>319996</v>
      </c>
      <c r="M7" s="18">
        <v>323347</v>
      </c>
      <c r="N7" s="18">
        <v>325786</v>
      </c>
      <c r="O7" s="18">
        <v>329867</v>
      </c>
      <c r="P7" s="19">
        <f t="shared" si="0"/>
        <v>313796.6666666667</v>
      </c>
      <c r="Q7" s="20"/>
      <c r="R7" s="10"/>
      <c r="S7" s="21">
        <f t="shared" si="1"/>
        <v>0.8841937470332405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</row>
    <row r="8" spans="1:255" ht="10.5">
      <c r="A8" s="10">
        <v>80</v>
      </c>
      <c r="B8" s="17" t="s">
        <v>40</v>
      </c>
      <c r="C8" s="18">
        <v>71901</v>
      </c>
      <c r="D8" s="18">
        <v>71810</v>
      </c>
      <c r="E8" s="18">
        <v>71797</v>
      </c>
      <c r="F8" s="18">
        <v>71857</v>
      </c>
      <c r="G8" s="18">
        <v>71923</v>
      </c>
      <c r="H8" s="18">
        <v>72153</v>
      </c>
      <c r="I8" s="18">
        <v>72233</v>
      </c>
      <c r="J8" s="18">
        <v>72418</v>
      </c>
      <c r="K8" s="18">
        <v>72630</v>
      </c>
      <c r="L8" s="18">
        <v>72817</v>
      </c>
      <c r="M8" s="18">
        <v>72978</v>
      </c>
      <c r="N8" s="18">
        <v>73140</v>
      </c>
      <c r="O8" s="18">
        <v>73308</v>
      </c>
      <c r="P8" s="19">
        <f t="shared" si="0"/>
        <v>72422</v>
      </c>
      <c r="Q8" s="20"/>
      <c r="R8" s="10"/>
      <c r="S8" s="21">
        <f t="shared" si="1"/>
        <v>0.8966954162225022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</row>
    <row r="9" spans="1:255" ht="10.5">
      <c r="A9" s="10">
        <v>81</v>
      </c>
      <c r="B9" s="17" t="s">
        <v>47</v>
      </c>
      <c r="C9" s="18">
        <v>12014</v>
      </c>
      <c r="D9" s="18">
        <v>12818</v>
      </c>
      <c r="E9" s="18">
        <v>12871</v>
      </c>
      <c r="F9" s="18">
        <v>12974</v>
      </c>
      <c r="G9" s="18">
        <v>12939</v>
      </c>
      <c r="H9" s="18">
        <v>13435</v>
      </c>
      <c r="I9" s="18">
        <v>13379</v>
      </c>
      <c r="J9" s="18">
        <v>13287</v>
      </c>
      <c r="K9" s="18">
        <v>13251</v>
      </c>
      <c r="L9" s="18">
        <v>13047</v>
      </c>
      <c r="M9" s="18">
        <v>13129</v>
      </c>
      <c r="N9" s="18">
        <v>13195</v>
      </c>
      <c r="O9" s="18">
        <v>13283</v>
      </c>
      <c r="P9" s="19">
        <f>AVERAGE(D9:O9)</f>
        <v>13134</v>
      </c>
      <c r="Q9" s="10"/>
      <c r="R9" s="10"/>
      <c r="S9" s="21">
        <f t="shared" si="1"/>
        <v>0.3451678002840272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</row>
    <row r="10" spans="1:255" ht="10.5">
      <c r="A10" s="10">
        <v>88</v>
      </c>
      <c r="B10" s="17" t="s">
        <v>229</v>
      </c>
      <c r="C10" s="18">
        <v>204115</v>
      </c>
      <c r="D10" s="18">
        <v>205264</v>
      </c>
      <c r="E10" s="18">
        <v>206001</v>
      </c>
      <c r="F10" s="18">
        <v>206975</v>
      </c>
      <c r="G10" s="18">
        <v>207708</v>
      </c>
      <c r="H10" s="18">
        <v>209426</v>
      </c>
      <c r="I10" s="18">
        <v>211417</v>
      </c>
      <c r="J10" s="18">
        <v>214471</v>
      </c>
      <c r="K10" s="18">
        <v>216870</v>
      </c>
      <c r="L10" s="18">
        <v>219354</v>
      </c>
      <c r="M10" s="18">
        <v>221889</v>
      </c>
      <c r="N10" s="18">
        <v>223758</v>
      </c>
      <c r="O10" s="18">
        <v>226247</v>
      </c>
      <c r="P10" s="19">
        <f t="shared" si="0"/>
        <v>214115</v>
      </c>
      <c r="Q10" s="20"/>
      <c r="R10" s="10"/>
      <c r="S10" s="21">
        <f t="shared" si="1"/>
        <v>0.9122445214907032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</row>
    <row r="11" spans="1:255" ht="10.5">
      <c r="A11" s="10">
        <v>99</v>
      </c>
      <c r="B11" s="17" t="s">
        <v>41</v>
      </c>
      <c r="C11" s="18">
        <v>316285</v>
      </c>
      <c r="D11" s="18">
        <v>316423</v>
      </c>
      <c r="E11" s="18">
        <v>317129</v>
      </c>
      <c r="F11" s="18">
        <v>317870</v>
      </c>
      <c r="G11" s="18">
        <v>318463</v>
      </c>
      <c r="H11" s="18">
        <v>319801</v>
      </c>
      <c r="I11" s="18">
        <v>321326</v>
      </c>
      <c r="J11" s="18">
        <v>323553</v>
      </c>
      <c r="K11" s="18">
        <v>324703</v>
      </c>
      <c r="L11" s="18">
        <v>326601</v>
      </c>
      <c r="M11" s="18">
        <v>328018</v>
      </c>
      <c r="N11" s="18">
        <v>329730</v>
      </c>
      <c r="O11" s="18">
        <v>332063</v>
      </c>
      <c r="P11" s="19">
        <f t="shared" si="0"/>
        <v>322973.3333333333</v>
      </c>
      <c r="Q11" s="20"/>
      <c r="R11" s="10"/>
      <c r="S11" s="21">
        <f t="shared" si="1"/>
        <v>0.8886364626578614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10.5">
      <c r="A12" s="10">
        <v>107</v>
      </c>
      <c r="B12" s="17" t="s">
        <v>42</v>
      </c>
      <c r="C12" s="18">
        <v>330845</v>
      </c>
      <c r="D12" s="18">
        <v>332272</v>
      </c>
      <c r="E12" s="18">
        <v>333353</v>
      </c>
      <c r="F12" s="18">
        <v>334445</v>
      </c>
      <c r="G12" s="18">
        <v>335225</v>
      </c>
      <c r="H12" s="18">
        <v>337621</v>
      </c>
      <c r="I12" s="18">
        <v>338938</v>
      </c>
      <c r="J12" s="18">
        <v>340894</v>
      </c>
      <c r="K12" s="18">
        <v>343325</v>
      </c>
      <c r="L12" s="18">
        <v>345618</v>
      </c>
      <c r="M12" s="18">
        <v>348595</v>
      </c>
      <c r="N12" s="18">
        <v>350636</v>
      </c>
      <c r="O12" s="18">
        <v>353863</v>
      </c>
      <c r="P12" s="19">
        <f>AVERAGE(D12:O12)</f>
        <v>341232.0833333333</v>
      </c>
      <c r="Q12" s="20"/>
      <c r="R12" s="10"/>
      <c r="S12" s="21">
        <f t="shared" si="1"/>
        <v>0.9176722586431737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ht="10.5">
      <c r="A13" s="10"/>
      <c r="B13" s="10"/>
      <c r="C13" s="18"/>
      <c r="D13" s="19"/>
      <c r="E13" s="19"/>
      <c r="F13" s="19"/>
      <c r="G13" s="19"/>
      <c r="H13" s="19"/>
      <c r="I13" s="19"/>
      <c r="J13" s="18"/>
      <c r="K13" s="18"/>
      <c r="L13" s="18"/>
      <c r="M13" s="18"/>
      <c r="N13" s="18"/>
      <c r="O13" s="18"/>
      <c r="P13" s="19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ht="10.5">
      <c r="A14" s="105"/>
      <c r="B14" s="106" t="s">
        <v>43</v>
      </c>
      <c r="C14" s="107">
        <f aca="true" t="shared" si="2" ref="C14:O14">SUM(C6:C13)</f>
        <v>1480300</v>
      </c>
      <c r="D14" s="107">
        <f t="shared" si="2"/>
        <v>1485866</v>
      </c>
      <c r="E14" s="107">
        <f t="shared" si="2"/>
        <v>1490533</v>
      </c>
      <c r="F14" s="107">
        <f t="shared" si="2"/>
        <v>1496806</v>
      </c>
      <c r="G14" s="107">
        <f t="shared" si="2"/>
        <v>1500982</v>
      </c>
      <c r="H14" s="107">
        <f t="shared" si="2"/>
        <v>1511692</v>
      </c>
      <c r="I14" s="107">
        <f t="shared" si="2"/>
        <v>1519652</v>
      </c>
      <c r="J14" s="107">
        <f t="shared" si="2"/>
        <v>1530653</v>
      </c>
      <c r="K14" s="107">
        <f t="shared" si="2"/>
        <v>1540699</v>
      </c>
      <c r="L14" s="107">
        <f t="shared" si="2"/>
        <v>1550594</v>
      </c>
      <c r="M14" s="107">
        <f t="shared" si="2"/>
        <v>1562263</v>
      </c>
      <c r="N14" s="107">
        <f t="shared" si="2"/>
        <v>1571176</v>
      </c>
      <c r="O14" s="107">
        <f t="shared" si="2"/>
        <v>1584696</v>
      </c>
      <c r="P14" s="107">
        <f>AVERAGE(D14:O14)</f>
        <v>1528801</v>
      </c>
      <c r="Q14" s="22"/>
      <c r="R14" s="22"/>
      <c r="S14" s="21">
        <f>+I41/I14</f>
        <v>0.8899083474374396</v>
      </c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</row>
    <row r="15" spans="1:255" ht="10.5">
      <c r="A15" s="10"/>
      <c r="B15" s="1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</row>
    <row r="16" spans="1:255" ht="10.5">
      <c r="A16" s="10">
        <v>62</v>
      </c>
      <c r="B16" s="17" t="s">
        <v>44</v>
      </c>
      <c r="C16" s="18">
        <v>1415</v>
      </c>
      <c r="D16" s="18">
        <v>1411</v>
      </c>
      <c r="E16" s="18">
        <v>1330</v>
      </c>
      <c r="F16" s="18">
        <v>1313</v>
      </c>
      <c r="G16" s="18">
        <v>1308</v>
      </c>
      <c r="H16" s="18">
        <v>1274</v>
      </c>
      <c r="I16" s="18">
        <v>1250</v>
      </c>
      <c r="J16" s="18">
        <v>1246</v>
      </c>
      <c r="K16" s="18">
        <v>1246</v>
      </c>
      <c r="L16" s="18">
        <v>1240</v>
      </c>
      <c r="M16" s="18">
        <v>1239</v>
      </c>
      <c r="N16" s="18">
        <v>1232</v>
      </c>
      <c r="O16" s="18">
        <v>1230</v>
      </c>
      <c r="P16" s="19">
        <f aca="true" t="shared" si="3" ref="P16:P21">AVERAGE(D16:O16)</f>
        <v>1276.5833333333333</v>
      </c>
      <c r="Q16" s="10"/>
      <c r="R16" s="10"/>
      <c r="S16" s="21">
        <f aca="true" t="shared" si="4" ref="S16:S21">+I43/I16</f>
        <v>1.8944</v>
      </c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</row>
    <row r="17" spans="1:255" ht="10.5">
      <c r="A17" s="10">
        <v>63</v>
      </c>
      <c r="B17" s="17" t="s">
        <v>232</v>
      </c>
      <c r="C17" s="18">
        <v>12982</v>
      </c>
      <c r="D17" s="18">
        <v>12970</v>
      </c>
      <c r="E17" s="18">
        <v>12998</v>
      </c>
      <c r="F17" s="18">
        <v>12976</v>
      </c>
      <c r="G17" s="18">
        <v>12942</v>
      </c>
      <c r="H17" s="18">
        <v>12910</v>
      </c>
      <c r="I17" s="18">
        <v>12900</v>
      </c>
      <c r="J17" s="18">
        <v>12880</v>
      </c>
      <c r="K17" s="18">
        <v>12845</v>
      </c>
      <c r="L17" s="18">
        <v>12813</v>
      </c>
      <c r="M17" s="18">
        <v>12775</v>
      </c>
      <c r="N17" s="18">
        <v>12755</v>
      </c>
      <c r="O17" s="18">
        <v>12730</v>
      </c>
      <c r="P17" s="19">
        <f t="shared" si="3"/>
        <v>12874.5</v>
      </c>
      <c r="Q17" s="23"/>
      <c r="R17" s="23"/>
      <c r="S17" s="21">
        <f t="shared" si="4"/>
        <v>1.2883720930232558</v>
      </c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ht="10.5">
      <c r="A18" s="10">
        <v>65</v>
      </c>
      <c r="B18" s="17" t="s">
        <v>45</v>
      </c>
      <c r="C18" s="18">
        <v>12503</v>
      </c>
      <c r="D18" s="18">
        <v>12478</v>
      </c>
      <c r="E18" s="18">
        <v>12479</v>
      </c>
      <c r="F18" s="18">
        <v>12463</v>
      </c>
      <c r="G18" s="18">
        <v>12463</v>
      </c>
      <c r="H18" s="18">
        <v>12337</v>
      </c>
      <c r="I18" s="18">
        <v>12328</v>
      </c>
      <c r="J18" s="18">
        <v>12310</v>
      </c>
      <c r="K18" s="18">
        <v>12294</v>
      </c>
      <c r="L18" s="18">
        <v>12258</v>
      </c>
      <c r="M18" s="18">
        <v>12203</v>
      </c>
      <c r="N18" s="18">
        <v>12158</v>
      </c>
      <c r="O18" s="18">
        <v>12119</v>
      </c>
      <c r="P18" s="19">
        <f t="shared" si="3"/>
        <v>12324.166666666666</v>
      </c>
      <c r="Q18" s="23"/>
      <c r="R18" s="23"/>
      <c r="S18" s="21">
        <f t="shared" si="4"/>
        <v>1.8225178455548345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:255" ht="10.5">
      <c r="A19" s="10">
        <v>68</v>
      </c>
      <c r="B19" s="17" t="s">
        <v>46</v>
      </c>
      <c r="C19" s="18">
        <v>2148</v>
      </c>
      <c r="D19" s="18">
        <v>2159</v>
      </c>
      <c r="E19" s="18">
        <v>2160</v>
      </c>
      <c r="F19" s="18">
        <v>2162</v>
      </c>
      <c r="G19" s="18">
        <v>2153</v>
      </c>
      <c r="H19" s="18">
        <v>2158</v>
      </c>
      <c r="I19" s="18">
        <v>2168</v>
      </c>
      <c r="J19" s="18">
        <v>2159</v>
      </c>
      <c r="K19" s="18">
        <v>2138</v>
      </c>
      <c r="L19" s="18">
        <v>2121</v>
      </c>
      <c r="M19" s="18">
        <v>2103</v>
      </c>
      <c r="N19" s="18">
        <v>2087</v>
      </c>
      <c r="O19" s="18">
        <v>2077</v>
      </c>
      <c r="P19" s="19">
        <f t="shared" si="3"/>
        <v>2137.0833333333335</v>
      </c>
      <c r="Q19" s="10"/>
      <c r="R19" s="10"/>
      <c r="S19" s="21">
        <f t="shared" si="4"/>
        <v>2.0055350553505535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ht="10.5">
      <c r="A20" s="10">
        <v>76</v>
      </c>
      <c r="B20" s="17" t="s">
        <v>233</v>
      </c>
      <c r="C20" s="18">
        <v>14778</v>
      </c>
      <c r="D20" s="18">
        <v>14801</v>
      </c>
      <c r="E20" s="18">
        <v>14824</v>
      </c>
      <c r="F20" s="18">
        <v>14874</v>
      </c>
      <c r="G20" s="18">
        <v>14896</v>
      </c>
      <c r="H20" s="18">
        <v>14907</v>
      </c>
      <c r="I20" s="18">
        <v>14927</v>
      </c>
      <c r="J20" s="18">
        <v>14955</v>
      </c>
      <c r="K20" s="18">
        <v>14981</v>
      </c>
      <c r="L20" s="18">
        <v>15021</v>
      </c>
      <c r="M20" s="18">
        <v>15040</v>
      </c>
      <c r="N20" s="18">
        <v>15073</v>
      </c>
      <c r="O20" s="18">
        <v>15118</v>
      </c>
      <c r="P20" s="19">
        <f t="shared" si="3"/>
        <v>14951.416666666666</v>
      </c>
      <c r="Q20" s="10"/>
      <c r="R20" s="10"/>
      <c r="S20" s="21">
        <f t="shared" si="4"/>
        <v>0.8063911033697327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ht="10.5">
      <c r="A21" s="10">
        <v>94</v>
      </c>
      <c r="B21" s="17" t="s">
        <v>48</v>
      </c>
      <c r="C21" s="18">
        <v>1173</v>
      </c>
      <c r="D21" s="18">
        <v>1174</v>
      </c>
      <c r="E21" s="18">
        <v>1174</v>
      </c>
      <c r="F21" s="18">
        <v>1171</v>
      </c>
      <c r="G21" s="18">
        <v>1178</v>
      </c>
      <c r="H21" s="18">
        <v>1182</v>
      </c>
      <c r="I21" s="18">
        <v>1198</v>
      </c>
      <c r="J21" s="18">
        <v>1205</v>
      </c>
      <c r="K21" s="18">
        <v>1209</v>
      </c>
      <c r="L21" s="18">
        <v>1215</v>
      </c>
      <c r="M21" s="18">
        <v>1219</v>
      </c>
      <c r="N21" s="18">
        <v>1220</v>
      </c>
      <c r="O21" s="18">
        <v>1226</v>
      </c>
      <c r="P21" s="19">
        <f t="shared" si="3"/>
        <v>1197.5833333333333</v>
      </c>
      <c r="Q21" s="10"/>
      <c r="R21" s="10"/>
      <c r="S21" s="21">
        <f t="shared" si="4"/>
        <v>1.7654424040066778</v>
      </c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ht="10.5">
      <c r="A22" s="10"/>
      <c r="B22" s="10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</row>
    <row r="23" spans="1:255" ht="10.5">
      <c r="A23" s="106"/>
      <c r="B23" s="106" t="s">
        <v>49</v>
      </c>
      <c r="C23" s="107">
        <f aca="true" t="shared" si="5" ref="C23:O23">SUM(C16:C21)</f>
        <v>44999</v>
      </c>
      <c r="D23" s="107">
        <f t="shared" si="5"/>
        <v>44993</v>
      </c>
      <c r="E23" s="107">
        <f t="shared" si="5"/>
        <v>44965</v>
      </c>
      <c r="F23" s="107">
        <f t="shared" si="5"/>
        <v>44959</v>
      </c>
      <c r="G23" s="107">
        <f t="shared" si="5"/>
        <v>44940</v>
      </c>
      <c r="H23" s="107">
        <f t="shared" si="5"/>
        <v>44768</v>
      </c>
      <c r="I23" s="107">
        <f t="shared" si="5"/>
        <v>44771</v>
      </c>
      <c r="J23" s="107">
        <f t="shared" si="5"/>
        <v>44755</v>
      </c>
      <c r="K23" s="107">
        <f t="shared" si="5"/>
        <v>44713</v>
      </c>
      <c r="L23" s="107">
        <f t="shared" si="5"/>
        <v>44668</v>
      </c>
      <c r="M23" s="107">
        <f t="shared" si="5"/>
        <v>44579</v>
      </c>
      <c r="N23" s="107">
        <f t="shared" si="5"/>
        <v>44525</v>
      </c>
      <c r="O23" s="107">
        <f t="shared" si="5"/>
        <v>44500</v>
      </c>
      <c r="P23" s="107">
        <f>AVERAGE(D23:O23)</f>
        <v>44761.333333333336</v>
      </c>
      <c r="Q23" s="22"/>
      <c r="R23" s="22"/>
      <c r="S23" s="21">
        <f>+I50/I23</f>
        <v>1.3391704451542292</v>
      </c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</row>
    <row r="24" spans="1:255" ht="10.5">
      <c r="A24" s="10"/>
      <c r="B24" s="10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2"/>
      <c r="R24" s="22"/>
      <c r="S24" s="10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</row>
    <row r="25" spans="1:255" ht="11.25" thickBot="1">
      <c r="A25" s="108"/>
      <c r="B25" s="109" t="s">
        <v>50</v>
      </c>
      <c r="C25" s="110">
        <f aca="true" t="shared" si="6" ref="C25:O25">C14+C23</f>
        <v>1525299</v>
      </c>
      <c r="D25" s="110">
        <f t="shared" si="6"/>
        <v>1530859</v>
      </c>
      <c r="E25" s="110">
        <f t="shared" si="6"/>
        <v>1535498</v>
      </c>
      <c r="F25" s="110">
        <f t="shared" si="6"/>
        <v>1541765</v>
      </c>
      <c r="G25" s="110">
        <f t="shared" si="6"/>
        <v>1545922</v>
      </c>
      <c r="H25" s="110">
        <f t="shared" si="6"/>
        <v>1556460</v>
      </c>
      <c r="I25" s="110">
        <f t="shared" si="6"/>
        <v>1564423</v>
      </c>
      <c r="J25" s="110">
        <f t="shared" si="6"/>
        <v>1575408</v>
      </c>
      <c r="K25" s="110">
        <f t="shared" si="6"/>
        <v>1585412</v>
      </c>
      <c r="L25" s="110">
        <f t="shared" si="6"/>
        <v>1595262</v>
      </c>
      <c r="M25" s="110">
        <f t="shared" si="6"/>
        <v>1606842</v>
      </c>
      <c r="N25" s="110">
        <f t="shared" si="6"/>
        <v>1615701</v>
      </c>
      <c r="O25" s="110">
        <f t="shared" si="6"/>
        <v>1629196</v>
      </c>
      <c r="P25" s="111">
        <f>AVERAGE(D25:O25)</f>
        <v>1573562.3333333333</v>
      </c>
      <c r="Q25" s="22"/>
      <c r="R25" s="22"/>
      <c r="S25" s="21">
        <f>+I52/I25</f>
        <v>0.9027654285317973</v>
      </c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</row>
    <row r="26" spans="2:255" ht="10.5">
      <c r="B26" s="17" t="s">
        <v>231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23"/>
      <c r="R26" s="23"/>
      <c r="S26" s="10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</row>
    <row r="27" spans="3:255" ht="10.5">
      <c r="C27" s="17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23"/>
      <c r="R27" s="23"/>
      <c r="S27" s="10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</row>
    <row r="28" spans="1:255" ht="14.25">
      <c r="A28" s="175" t="s">
        <v>224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2:255" ht="13.5">
      <c r="B29" s="176" t="s">
        <v>128</v>
      </c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2:255" ht="13.5">
      <c r="B30" s="176" t="s">
        <v>252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</row>
    <row r="31" spans="1:255" ht="11.25" thickBo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</row>
    <row r="32" spans="1:255" ht="21" customHeight="1">
      <c r="A32" s="101" t="s">
        <v>37</v>
      </c>
      <c r="B32" s="102" t="s">
        <v>38</v>
      </c>
      <c r="C32" s="103" t="str">
        <f>+C5</f>
        <v>Dic/11</v>
      </c>
      <c r="D32" s="104" t="s">
        <v>114</v>
      </c>
      <c r="E32" s="104" t="s">
        <v>115</v>
      </c>
      <c r="F32" s="104" t="s">
        <v>116</v>
      </c>
      <c r="G32" s="104" t="s">
        <v>117</v>
      </c>
      <c r="H32" s="104" t="s">
        <v>118</v>
      </c>
      <c r="I32" s="104" t="s">
        <v>119</v>
      </c>
      <c r="J32" s="104" t="s">
        <v>120</v>
      </c>
      <c r="K32" s="104" t="s">
        <v>121</v>
      </c>
      <c r="L32" s="104" t="s">
        <v>122</v>
      </c>
      <c r="M32" s="104" t="s">
        <v>123</v>
      </c>
      <c r="N32" s="104" t="s">
        <v>124</v>
      </c>
      <c r="O32" s="104" t="s">
        <v>125</v>
      </c>
      <c r="P32" s="104" t="s">
        <v>126</v>
      </c>
      <c r="Q32" s="10"/>
      <c r="R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</row>
    <row r="33" spans="1:255" ht="10.5">
      <c r="A33" s="10">
        <v>67</v>
      </c>
      <c r="B33" s="17" t="str">
        <f>+B6</f>
        <v>Colmena Golden Cross</v>
      </c>
      <c r="C33" s="18">
        <v>217962</v>
      </c>
      <c r="D33" s="18">
        <v>218204</v>
      </c>
      <c r="E33" s="18">
        <v>218185</v>
      </c>
      <c r="F33" s="18">
        <v>218036</v>
      </c>
      <c r="G33" s="18">
        <v>217990</v>
      </c>
      <c r="H33" s="18">
        <v>217993</v>
      </c>
      <c r="I33" s="18">
        <v>217841</v>
      </c>
      <c r="J33" s="18">
        <v>217704</v>
      </c>
      <c r="K33" s="18">
        <v>217658</v>
      </c>
      <c r="L33" s="18">
        <v>217481</v>
      </c>
      <c r="M33" s="18">
        <v>217571</v>
      </c>
      <c r="N33" s="18">
        <v>217597</v>
      </c>
      <c r="O33" s="18">
        <v>217876</v>
      </c>
      <c r="P33" s="19">
        <f aca="true" t="shared" si="7" ref="P33:P39">AVERAGE(D33:O33)</f>
        <v>217844.66666666666</v>
      </c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</row>
    <row r="34" spans="1:255" ht="10.5">
      <c r="A34" s="10">
        <v>78</v>
      </c>
      <c r="B34" s="17" t="str">
        <f aca="true" t="shared" si="8" ref="B34:B39">+B7</f>
        <v>Isapre Cruz Blanca S.A.</v>
      </c>
      <c r="C34" s="18">
        <v>267750</v>
      </c>
      <c r="D34" s="18">
        <v>270826</v>
      </c>
      <c r="E34" s="18">
        <v>271699</v>
      </c>
      <c r="F34" s="18">
        <v>272463</v>
      </c>
      <c r="G34" s="18">
        <v>273177</v>
      </c>
      <c r="H34" s="18">
        <v>274920</v>
      </c>
      <c r="I34" s="18">
        <v>275681</v>
      </c>
      <c r="J34" s="18">
        <v>277089</v>
      </c>
      <c r="K34" s="18">
        <v>278258</v>
      </c>
      <c r="L34" s="18">
        <v>279373</v>
      </c>
      <c r="M34" s="18">
        <v>281034</v>
      </c>
      <c r="N34" s="18">
        <v>282231</v>
      </c>
      <c r="O34" s="18">
        <v>284244</v>
      </c>
      <c r="P34" s="19">
        <f t="shared" si="7"/>
        <v>276749.5833333333</v>
      </c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</row>
    <row r="35" spans="1:255" ht="10.5">
      <c r="A35" s="10">
        <v>80</v>
      </c>
      <c r="B35" s="17" t="str">
        <f t="shared" si="8"/>
        <v>Vida Tres</v>
      </c>
      <c r="C35" s="18">
        <v>64969</v>
      </c>
      <c r="D35" s="18">
        <v>61440</v>
      </c>
      <c r="E35" s="18">
        <v>59199</v>
      </c>
      <c r="F35" s="18">
        <v>60419</v>
      </c>
      <c r="G35" s="18">
        <v>64800</v>
      </c>
      <c r="H35" s="18">
        <v>64796</v>
      </c>
      <c r="I35" s="18">
        <v>64771</v>
      </c>
      <c r="J35" s="18">
        <v>64795</v>
      </c>
      <c r="K35" s="18">
        <v>64798</v>
      </c>
      <c r="L35" s="18">
        <v>64873</v>
      </c>
      <c r="M35" s="18">
        <v>64946</v>
      </c>
      <c r="N35" s="18">
        <v>64822</v>
      </c>
      <c r="O35" s="18">
        <v>64148</v>
      </c>
      <c r="P35" s="19">
        <f t="shared" si="7"/>
        <v>63650.583333333336</v>
      </c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</row>
    <row r="36" spans="1:255" ht="10.5">
      <c r="A36" s="10">
        <v>81</v>
      </c>
      <c r="B36" s="17" t="str">
        <f t="shared" si="8"/>
        <v>Ferrosalud</v>
      </c>
      <c r="C36" s="18">
        <v>5130</v>
      </c>
      <c r="D36" s="18">
        <v>5049</v>
      </c>
      <c r="E36" s="18">
        <v>4928</v>
      </c>
      <c r="F36" s="18">
        <v>4857</v>
      </c>
      <c r="G36" s="18">
        <v>4740</v>
      </c>
      <c r="H36" s="18">
        <v>4764</v>
      </c>
      <c r="I36" s="18">
        <v>4618</v>
      </c>
      <c r="J36" s="18">
        <v>4460</v>
      </c>
      <c r="K36" s="18">
        <v>4389</v>
      </c>
      <c r="L36" s="18">
        <v>4246</v>
      </c>
      <c r="M36" s="18">
        <v>4174</v>
      </c>
      <c r="N36" s="18">
        <v>4063</v>
      </c>
      <c r="O36" s="18">
        <v>3990</v>
      </c>
      <c r="P36" s="19">
        <f>AVERAGE(D36:O36)</f>
        <v>4523.166666666667</v>
      </c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</row>
    <row r="37" spans="1:255" ht="10.5">
      <c r="A37" s="10">
        <v>88</v>
      </c>
      <c r="B37" s="17" t="str">
        <f t="shared" si="8"/>
        <v>Mas Vida</v>
      </c>
      <c r="C37" s="18">
        <v>188492</v>
      </c>
      <c r="D37" s="18">
        <v>189209</v>
      </c>
      <c r="E37" s="18">
        <v>189784</v>
      </c>
      <c r="F37" s="18">
        <v>190118</v>
      </c>
      <c r="G37" s="18">
        <v>190561</v>
      </c>
      <c r="H37" s="18">
        <v>191447</v>
      </c>
      <c r="I37" s="18">
        <v>192864</v>
      </c>
      <c r="J37" s="18">
        <v>194702</v>
      </c>
      <c r="K37" s="18">
        <v>196569</v>
      </c>
      <c r="L37" s="18">
        <v>198283</v>
      </c>
      <c r="M37" s="18">
        <v>199978</v>
      </c>
      <c r="N37" s="18">
        <v>201116</v>
      </c>
      <c r="O37" s="18">
        <v>202959</v>
      </c>
      <c r="P37" s="19">
        <f t="shared" si="7"/>
        <v>194799.16666666666</v>
      </c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</row>
    <row r="38" spans="1:255" ht="10.5">
      <c r="A38" s="10">
        <v>99</v>
      </c>
      <c r="B38" s="17" t="str">
        <f t="shared" si="8"/>
        <v>Isapre Banmédica</v>
      </c>
      <c r="C38" s="18">
        <v>285063</v>
      </c>
      <c r="D38" s="18">
        <v>265419</v>
      </c>
      <c r="E38" s="18">
        <v>255915</v>
      </c>
      <c r="F38" s="18">
        <v>259623</v>
      </c>
      <c r="G38" s="18">
        <v>284579</v>
      </c>
      <c r="H38" s="18">
        <v>285152</v>
      </c>
      <c r="I38" s="18">
        <v>285542</v>
      </c>
      <c r="J38" s="18">
        <v>286308</v>
      </c>
      <c r="K38" s="18">
        <v>286670</v>
      </c>
      <c r="L38" s="18">
        <v>287177</v>
      </c>
      <c r="M38" s="18">
        <v>287824</v>
      </c>
      <c r="N38" s="18">
        <v>288048</v>
      </c>
      <c r="O38" s="18">
        <v>285456</v>
      </c>
      <c r="P38" s="19">
        <f t="shared" si="7"/>
        <v>279809.4166666667</v>
      </c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</row>
    <row r="39" spans="1:255" ht="10.5">
      <c r="A39" s="10">
        <v>107</v>
      </c>
      <c r="B39" s="17" t="str">
        <f t="shared" si="8"/>
        <v>Consalud S.A.</v>
      </c>
      <c r="C39" s="18">
        <v>308931</v>
      </c>
      <c r="D39" s="18">
        <v>309920</v>
      </c>
      <c r="E39" s="18">
        <v>310352</v>
      </c>
      <c r="F39" s="18">
        <v>309872</v>
      </c>
      <c r="G39" s="18">
        <v>310140</v>
      </c>
      <c r="H39" s="18">
        <v>310950</v>
      </c>
      <c r="I39" s="18">
        <v>311034</v>
      </c>
      <c r="J39" s="18">
        <v>311858</v>
      </c>
      <c r="K39" s="18">
        <v>312907</v>
      </c>
      <c r="L39" s="18">
        <v>313742</v>
      </c>
      <c r="M39" s="18">
        <v>315081</v>
      </c>
      <c r="N39" s="18">
        <v>316189</v>
      </c>
      <c r="O39" s="18">
        <v>317701</v>
      </c>
      <c r="P39" s="19">
        <f t="shared" si="7"/>
        <v>312478.8333333333</v>
      </c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</row>
    <row r="40" spans="1:255" ht="10.5">
      <c r="A40" s="10"/>
      <c r="B40" s="10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</row>
    <row r="41" spans="1:255" ht="10.5">
      <c r="A41" s="105"/>
      <c r="B41" s="106" t="s">
        <v>43</v>
      </c>
      <c r="C41" s="107">
        <f aca="true" t="shared" si="9" ref="C41:O41">SUM(C33:C40)</f>
        <v>1338297</v>
      </c>
      <c r="D41" s="107">
        <f t="shared" si="9"/>
        <v>1320067</v>
      </c>
      <c r="E41" s="107">
        <f t="shared" si="9"/>
        <v>1310062</v>
      </c>
      <c r="F41" s="107">
        <f t="shared" si="9"/>
        <v>1315388</v>
      </c>
      <c r="G41" s="107">
        <f t="shared" si="9"/>
        <v>1345987</v>
      </c>
      <c r="H41" s="107">
        <f t="shared" si="9"/>
        <v>1350022</v>
      </c>
      <c r="I41" s="107">
        <f t="shared" si="9"/>
        <v>1352351</v>
      </c>
      <c r="J41" s="107">
        <f t="shared" si="9"/>
        <v>1356916</v>
      </c>
      <c r="K41" s="107">
        <f t="shared" si="9"/>
        <v>1361249</v>
      </c>
      <c r="L41" s="107">
        <f t="shared" si="9"/>
        <v>1365175</v>
      </c>
      <c r="M41" s="107">
        <f t="shared" si="9"/>
        <v>1370608</v>
      </c>
      <c r="N41" s="107">
        <f t="shared" si="9"/>
        <v>1374066</v>
      </c>
      <c r="O41" s="107">
        <f t="shared" si="9"/>
        <v>1376374</v>
      </c>
      <c r="P41" s="107">
        <f>AVERAGE(D41:O41)</f>
        <v>1349855.4166666667</v>
      </c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</row>
    <row r="42" spans="1:255" ht="10.5">
      <c r="A42" s="10"/>
      <c r="B42" s="10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</row>
    <row r="43" spans="1:255" ht="10.5">
      <c r="A43" s="10">
        <v>62</v>
      </c>
      <c r="B43" s="17" t="str">
        <f aca="true" t="shared" si="10" ref="B43:B48">+B16</f>
        <v>San Lorenzo</v>
      </c>
      <c r="C43" s="18">
        <v>2744</v>
      </c>
      <c r="D43" s="18">
        <v>2513</v>
      </c>
      <c r="E43" s="18">
        <v>2402</v>
      </c>
      <c r="F43" s="18">
        <v>2373</v>
      </c>
      <c r="G43" s="18">
        <v>2448</v>
      </c>
      <c r="H43" s="18">
        <v>2397</v>
      </c>
      <c r="I43" s="18">
        <v>2368</v>
      </c>
      <c r="J43" s="18">
        <v>2365</v>
      </c>
      <c r="K43" s="18">
        <v>2370</v>
      </c>
      <c r="L43" s="18">
        <v>2356</v>
      </c>
      <c r="M43" s="18">
        <v>2356</v>
      </c>
      <c r="N43" s="18">
        <v>2212</v>
      </c>
      <c r="O43" s="18">
        <v>2205</v>
      </c>
      <c r="P43" s="19">
        <f aca="true" t="shared" si="11" ref="P43:P48">AVERAGE(D43:O43)</f>
        <v>2363.75</v>
      </c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</row>
    <row r="44" spans="1:255" ht="10.5">
      <c r="A44" s="10">
        <v>63</v>
      </c>
      <c r="B44" s="17" t="str">
        <f t="shared" si="10"/>
        <v>Fusat Ltda.</v>
      </c>
      <c r="C44" s="18">
        <v>16731</v>
      </c>
      <c r="D44" s="18">
        <v>16807</v>
      </c>
      <c r="E44" s="18">
        <v>16903</v>
      </c>
      <c r="F44" s="18">
        <v>16936</v>
      </c>
      <c r="G44" s="18">
        <v>17060</v>
      </c>
      <c r="H44" s="18">
        <v>16514</v>
      </c>
      <c r="I44" s="18">
        <v>16620</v>
      </c>
      <c r="J44" s="18">
        <v>16643</v>
      </c>
      <c r="K44" s="18">
        <v>16607</v>
      </c>
      <c r="L44" s="18">
        <v>16616</v>
      </c>
      <c r="M44" s="18">
        <v>16275</v>
      </c>
      <c r="N44" s="18">
        <v>16327</v>
      </c>
      <c r="O44" s="18">
        <v>16291</v>
      </c>
      <c r="P44" s="19">
        <f t="shared" si="11"/>
        <v>16633.25</v>
      </c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</row>
    <row r="45" spans="1:255" ht="10.5">
      <c r="A45" s="10">
        <v>65</v>
      </c>
      <c r="B45" s="17" t="str">
        <f t="shared" si="10"/>
        <v>Chuquicamata</v>
      </c>
      <c r="C45" s="18">
        <v>24122</v>
      </c>
      <c r="D45" s="18">
        <v>23230</v>
      </c>
      <c r="E45" s="18">
        <v>23325</v>
      </c>
      <c r="F45" s="18">
        <v>23421</v>
      </c>
      <c r="G45" s="18">
        <v>23438</v>
      </c>
      <c r="H45" s="18">
        <v>23367</v>
      </c>
      <c r="I45" s="18">
        <v>22468</v>
      </c>
      <c r="J45" s="18">
        <v>22728</v>
      </c>
      <c r="K45" s="18">
        <v>22786</v>
      </c>
      <c r="L45" s="18">
        <v>22741</v>
      </c>
      <c r="M45" s="18">
        <v>22682</v>
      </c>
      <c r="N45" s="18">
        <v>21943</v>
      </c>
      <c r="O45" s="18">
        <v>22136</v>
      </c>
      <c r="P45" s="19">
        <f t="shared" si="11"/>
        <v>22855.416666666668</v>
      </c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</row>
    <row r="46" spans="1:255" ht="10.5">
      <c r="A46" s="10">
        <v>68</v>
      </c>
      <c r="B46" s="17" t="str">
        <f t="shared" si="10"/>
        <v>Río Blanco</v>
      </c>
      <c r="C46" s="18">
        <v>4297</v>
      </c>
      <c r="D46" s="18">
        <v>4303</v>
      </c>
      <c r="E46" s="18">
        <v>4302</v>
      </c>
      <c r="F46" s="18">
        <v>4305</v>
      </c>
      <c r="G46" s="18">
        <v>4316</v>
      </c>
      <c r="H46" s="18">
        <v>4326</v>
      </c>
      <c r="I46" s="18">
        <v>4348</v>
      </c>
      <c r="J46" s="18">
        <v>4344</v>
      </c>
      <c r="K46" s="18">
        <v>4270</v>
      </c>
      <c r="L46" s="18">
        <v>4248</v>
      </c>
      <c r="M46" s="18">
        <v>4222</v>
      </c>
      <c r="N46" s="18">
        <v>4195</v>
      </c>
      <c r="O46" s="18">
        <v>4169</v>
      </c>
      <c r="P46" s="19">
        <f t="shared" si="11"/>
        <v>4279</v>
      </c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</row>
    <row r="47" spans="1:255" ht="10.5">
      <c r="A47" s="10">
        <v>76</v>
      </c>
      <c r="B47" s="17" t="str">
        <f t="shared" si="10"/>
        <v>Isapre Fundación</v>
      </c>
      <c r="C47" s="18">
        <v>12300</v>
      </c>
      <c r="D47" s="18">
        <v>12355</v>
      </c>
      <c r="E47" s="18">
        <v>12249</v>
      </c>
      <c r="F47" s="18">
        <v>12287</v>
      </c>
      <c r="G47" s="18">
        <v>12293</v>
      </c>
      <c r="H47" s="18">
        <v>12291</v>
      </c>
      <c r="I47" s="18">
        <v>12037</v>
      </c>
      <c r="J47" s="18">
        <v>12105</v>
      </c>
      <c r="K47" s="18">
        <v>12118</v>
      </c>
      <c r="L47" s="18">
        <v>12182</v>
      </c>
      <c r="M47" s="18">
        <v>12184</v>
      </c>
      <c r="N47" s="18">
        <v>12214</v>
      </c>
      <c r="O47" s="18">
        <v>12240</v>
      </c>
      <c r="P47" s="19">
        <f t="shared" si="11"/>
        <v>12212.916666666666</v>
      </c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</row>
    <row r="48" spans="1:255" ht="10.5">
      <c r="A48" s="10">
        <v>94</v>
      </c>
      <c r="B48" s="17" t="str">
        <f t="shared" si="10"/>
        <v>Cruz del Norte</v>
      </c>
      <c r="C48" s="18">
        <v>2183</v>
      </c>
      <c r="D48" s="18">
        <v>2174</v>
      </c>
      <c r="E48" s="18">
        <v>2168</v>
      </c>
      <c r="F48" s="18">
        <v>2173</v>
      </c>
      <c r="G48" s="18">
        <v>2201</v>
      </c>
      <c r="H48" s="18">
        <v>2205</v>
      </c>
      <c r="I48" s="18">
        <v>2115</v>
      </c>
      <c r="J48" s="18">
        <v>2114</v>
      </c>
      <c r="K48" s="18">
        <v>2122</v>
      </c>
      <c r="L48" s="18">
        <v>2150</v>
      </c>
      <c r="M48" s="18">
        <v>2149</v>
      </c>
      <c r="N48" s="18">
        <v>2091</v>
      </c>
      <c r="O48" s="18">
        <v>2108</v>
      </c>
      <c r="P48" s="19">
        <f t="shared" si="11"/>
        <v>2147.5</v>
      </c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</row>
    <row r="49" spans="1:255" ht="10.5">
      <c r="A49" s="10"/>
      <c r="B49" s="10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</row>
    <row r="50" spans="1:255" ht="10.5">
      <c r="A50" s="106"/>
      <c r="B50" s="106" t="s">
        <v>49</v>
      </c>
      <c r="C50" s="107">
        <f aca="true" t="shared" si="12" ref="C50:O50">SUM(C43:C48)</f>
        <v>62377</v>
      </c>
      <c r="D50" s="107">
        <f t="shared" si="12"/>
        <v>61382</v>
      </c>
      <c r="E50" s="107">
        <f t="shared" si="12"/>
        <v>61349</v>
      </c>
      <c r="F50" s="107">
        <f t="shared" si="12"/>
        <v>61495</v>
      </c>
      <c r="G50" s="107">
        <f t="shared" si="12"/>
        <v>61756</v>
      </c>
      <c r="H50" s="107">
        <f t="shared" si="12"/>
        <v>61100</v>
      </c>
      <c r="I50" s="107">
        <f t="shared" si="12"/>
        <v>59956</v>
      </c>
      <c r="J50" s="107">
        <f t="shared" si="12"/>
        <v>60299</v>
      </c>
      <c r="K50" s="107">
        <f t="shared" si="12"/>
        <v>60273</v>
      </c>
      <c r="L50" s="107">
        <f t="shared" si="12"/>
        <v>60293</v>
      </c>
      <c r="M50" s="107">
        <f t="shared" si="12"/>
        <v>59868</v>
      </c>
      <c r="N50" s="107">
        <f t="shared" si="12"/>
        <v>58982</v>
      </c>
      <c r="O50" s="107">
        <f t="shared" si="12"/>
        <v>59149</v>
      </c>
      <c r="P50" s="107">
        <f>AVERAGE(D50:O50)</f>
        <v>60491.833333333336</v>
      </c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</row>
    <row r="51" spans="1:255" ht="10.5">
      <c r="A51" s="10"/>
      <c r="B51" s="10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</row>
    <row r="52" spans="1:255" ht="11.25" thickBot="1">
      <c r="A52" s="108"/>
      <c r="B52" s="109" t="s">
        <v>50</v>
      </c>
      <c r="C52" s="110">
        <f aca="true" t="shared" si="13" ref="C52:O52">C41+C50</f>
        <v>1400674</v>
      </c>
      <c r="D52" s="110">
        <f t="shared" si="13"/>
        <v>1381449</v>
      </c>
      <c r="E52" s="110">
        <f t="shared" si="13"/>
        <v>1371411</v>
      </c>
      <c r="F52" s="110">
        <f t="shared" si="13"/>
        <v>1376883</v>
      </c>
      <c r="G52" s="110">
        <f t="shared" si="13"/>
        <v>1407743</v>
      </c>
      <c r="H52" s="110">
        <f t="shared" si="13"/>
        <v>1411122</v>
      </c>
      <c r="I52" s="110">
        <f t="shared" si="13"/>
        <v>1412307</v>
      </c>
      <c r="J52" s="110">
        <f t="shared" si="13"/>
        <v>1417215</v>
      </c>
      <c r="K52" s="110">
        <f t="shared" si="13"/>
        <v>1421522</v>
      </c>
      <c r="L52" s="110">
        <f t="shared" si="13"/>
        <v>1425468</v>
      </c>
      <c r="M52" s="110">
        <f t="shared" si="13"/>
        <v>1430476</v>
      </c>
      <c r="N52" s="110">
        <f t="shared" si="13"/>
        <v>1433048</v>
      </c>
      <c r="O52" s="110">
        <f t="shared" si="13"/>
        <v>1435523</v>
      </c>
      <c r="P52" s="111">
        <f>AVERAGE(D52:O52)</f>
        <v>1410347.25</v>
      </c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</row>
    <row r="53" spans="2:255" ht="10.5">
      <c r="B53" s="17" t="str">
        <f>+B26</f>
        <v>Fuente: Superintendencia de Salud, Archivo Maestro de Beneficiarios.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</row>
    <row r="54" spans="3:255" ht="10.5">
      <c r="C54" s="17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</row>
    <row r="55" spans="1:255" ht="14.25">
      <c r="A55" s="175" t="s">
        <v>224</v>
      </c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</row>
    <row r="56" spans="2:255" ht="13.5">
      <c r="B56" s="176" t="s">
        <v>129</v>
      </c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</row>
    <row r="57" spans="2:255" ht="13.5">
      <c r="B57" s="176" t="s">
        <v>253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</row>
    <row r="58" spans="1:255" ht="11.25" thickBo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</row>
    <row r="59" spans="1:255" ht="20.25" customHeight="1">
      <c r="A59" s="101" t="s">
        <v>37</v>
      </c>
      <c r="B59" s="102" t="s">
        <v>38</v>
      </c>
      <c r="C59" s="103" t="str">
        <f>+C32</f>
        <v>Dic/11</v>
      </c>
      <c r="D59" s="104" t="s">
        <v>114</v>
      </c>
      <c r="E59" s="104" t="s">
        <v>115</v>
      </c>
      <c r="F59" s="104" t="s">
        <v>116</v>
      </c>
      <c r="G59" s="104" t="s">
        <v>117</v>
      </c>
      <c r="H59" s="104" t="s">
        <v>118</v>
      </c>
      <c r="I59" s="104" t="s">
        <v>119</v>
      </c>
      <c r="J59" s="104" t="s">
        <v>120</v>
      </c>
      <c r="K59" s="104" t="s">
        <v>121</v>
      </c>
      <c r="L59" s="104" t="s">
        <v>122</v>
      </c>
      <c r="M59" s="104" t="s">
        <v>123</v>
      </c>
      <c r="N59" s="104" t="s">
        <v>124</v>
      </c>
      <c r="O59" s="104" t="s">
        <v>125</v>
      </c>
      <c r="P59" s="104" t="s">
        <v>126</v>
      </c>
      <c r="Q59" s="10"/>
      <c r="R59" s="10"/>
      <c r="S59" s="25" t="s">
        <v>130</v>
      </c>
      <c r="T59" s="25" t="s">
        <v>131</v>
      </c>
      <c r="U59" s="25" t="s">
        <v>132</v>
      </c>
      <c r="V59" s="25" t="s">
        <v>133</v>
      </c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</row>
    <row r="60" spans="1:255" ht="10.5">
      <c r="A60" s="10">
        <v>67</v>
      </c>
      <c r="B60" s="17" t="str">
        <f>+B6</f>
        <v>Colmena Golden Cross</v>
      </c>
      <c r="C60" s="19">
        <f aca="true" t="shared" si="14" ref="C60:O60">C6+C33</f>
        <v>463706</v>
      </c>
      <c r="D60" s="19">
        <f t="shared" si="14"/>
        <v>465061</v>
      </c>
      <c r="E60" s="19">
        <f t="shared" si="14"/>
        <v>465465</v>
      </c>
      <c r="F60" s="19">
        <f t="shared" si="14"/>
        <v>466131</v>
      </c>
      <c r="G60" s="19">
        <f t="shared" si="14"/>
        <v>466606</v>
      </c>
      <c r="H60" s="19">
        <f t="shared" si="14"/>
        <v>467772</v>
      </c>
      <c r="I60" s="19">
        <f t="shared" si="14"/>
        <v>468412</v>
      </c>
      <c r="J60" s="19">
        <f t="shared" si="14"/>
        <v>469237</v>
      </c>
      <c r="K60" s="19">
        <f t="shared" si="14"/>
        <v>469998</v>
      </c>
      <c r="L60" s="19">
        <f t="shared" si="14"/>
        <v>470642</v>
      </c>
      <c r="M60" s="19">
        <f t="shared" si="14"/>
        <v>471878</v>
      </c>
      <c r="N60" s="19">
        <f t="shared" si="14"/>
        <v>472528</v>
      </c>
      <c r="O60" s="19">
        <f t="shared" si="14"/>
        <v>473941</v>
      </c>
      <c r="P60" s="19">
        <f aca="true" t="shared" si="15" ref="P60:P66">AVERAGE(D60:O60)</f>
        <v>468972.5833333333</v>
      </c>
      <c r="Q60" s="10"/>
      <c r="R60" s="10"/>
      <c r="S60" s="26">
        <f aca="true" t="shared" si="16" ref="S60:S66">AVERAGE(D60:F60)</f>
        <v>465552.3333333333</v>
      </c>
      <c r="T60" s="10">
        <f aca="true" t="shared" si="17" ref="T60:T66">AVERAGE(G60:I60)</f>
        <v>467596.6666666667</v>
      </c>
      <c r="U60" s="10">
        <f aca="true" t="shared" si="18" ref="U60:U66">AVERAGE(J60:L60)</f>
        <v>469959</v>
      </c>
      <c r="V60" s="10">
        <f aca="true" t="shared" si="19" ref="V60:V66">AVERAGE(M60:O60)</f>
        <v>472782.3333333333</v>
      </c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</row>
    <row r="61" spans="1:255" ht="10.5">
      <c r="A61" s="10">
        <v>78</v>
      </c>
      <c r="B61" s="17" t="str">
        <f aca="true" t="shared" si="20" ref="B61:B66">+B7</f>
        <v>Isapre Cruz Blanca S.A.</v>
      </c>
      <c r="C61" s="19">
        <f aca="true" t="shared" si="21" ref="C61:O61">C7+C34</f>
        <v>567146</v>
      </c>
      <c r="D61" s="19">
        <f t="shared" si="21"/>
        <v>571248</v>
      </c>
      <c r="E61" s="19">
        <f t="shared" si="21"/>
        <v>573801</v>
      </c>
      <c r="F61" s="19">
        <f t="shared" si="21"/>
        <v>577053</v>
      </c>
      <c r="G61" s="19">
        <f t="shared" si="21"/>
        <v>579285</v>
      </c>
      <c r="H61" s="19">
        <f t="shared" si="21"/>
        <v>584397</v>
      </c>
      <c r="I61" s="19">
        <f t="shared" si="21"/>
        <v>587469</v>
      </c>
      <c r="J61" s="19">
        <f t="shared" si="21"/>
        <v>591586</v>
      </c>
      <c r="K61" s="19">
        <f t="shared" si="21"/>
        <v>595838</v>
      </c>
      <c r="L61" s="19">
        <f t="shared" si="21"/>
        <v>599369</v>
      </c>
      <c r="M61" s="19">
        <f t="shared" si="21"/>
        <v>604381</v>
      </c>
      <c r="N61" s="19">
        <f t="shared" si="21"/>
        <v>608017</v>
      </c>
      <c r="O61" s="19">
        <f t="shared" si="21"/>
        <v>614111</v>
      </c>
      <c r="P61" s="19">
        <f t="shared" si="15"/>
        <v>590546.25</v>
      </c>
      <c r="Q61" s="10"/>
      <c r="R61" s="10"/>
      <c r="S61" s="26">
        <f t="shared" si="16"/>
        <v>574034</v>
      </c>
      <c r="T61" s="10">
        <f t="shared" si="17"/>
        <v>583717</v>
      </c>
      <c r="U61" s="10">
        <f t="shared" si="18"/>
        <v>595597.6666666666</v>
      </c>
      <c r="V61" s="10">
        <f t="shared" si="19"/>
        <v>608836.3333333334</v>
      </c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</row>
    <row r="62" spans="1:255" ht="10.5">
      <c r="A62" s="10">
        <v>80</v>
      </c>
      <c r="B62" s="17" t="str">
        <f t="shared" si="20"/>
        <v>Vida Tres</v>
      </c>
      <c r="C62" s="19">
        <f aca="true" t="shared" si="22" ref="C62:O62">C8+C35</f>
        <v>136870</v>
      </c>
      <c r="D62" s="19">
        <f t="shared" si="22"/>
        <v>133250</v>
      </c>
      <c r="E62" s="19">
        <f t="shared" si="22"/>
        <v>130996</v>
      </c>
      <c r="F62" s="19">
        <f t="shared" si="22"/>
        <v>132276</v>
      </c>
      <c r="G62" s="19">
        <f t="shared" si="22"/>
        <v>136723</v>
      </c>
      <c r="H62" s="19">
        <f t="shared" si="22"/>
        <v>136949</v>
      </c>
      <c r="I62" s="19">
        <f t="shared" si="22"/>
        <v>137004</v>
      </c>
      <c r="J62" s="19">
        <f t="shared" si="22"/>
        <v>137213</v>
      </c>
      <c r="K62" s="19">
        <f t="shared" si="22"/>
        <v>137428</v>
      </c>
      <c r="L62" s="19">
        <f t="shared" si="22"/>
        <v>137690</v>
      </c>
      <c r="M62" s="19">
        <f t="shared" si="22"/>
        <v>137924</v>
      </c>
      <c r="N62" s="19">
        <f t="shared" si="22"/>
        <v>137962</v>
      </c>
      <c r="O62" s="19">
        <f t="shared" si="22"/>
        <v>137456</v>
      </c>
      <c r="P62" s="19">
        <f t="shared" si="15"/>
        <v>136072.58333333334</v>
      </c>
      <c r="Q62" s="10"/>
      <c r="R62" s="10"/>
      <c r="S62" s="26">
        <f t="shared" si="16"/>
        <v>132174</v>
      </c>
      <c r="T62" s="10">
        <f t="shared" si="17"/>
        <v>136892</v>
      </c>
      <c r="U62" s="10">
        <f t="shared" si="18"/>
        <v>137443.66666666666</v>
      </c>
      <c r="V62" s="10">
        <f t="shared" si="19"/>
        <v>137780.66666666666</v>
      </c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</row>
    <row r="63" spans="1:255" ht="10.5">
      <c r="A63" s="10">
        <v>81</v>
      </c>
      <c r="B63" s="17" t="str">
        <f t="shared" si="20"/>
        <v>Ferrosalud</v>
      </c>
      <c r="C63" s="19">
        <f aca="true" t="shared" si="23" ref="C63:O63">C9+C36</f>
        <v>17144</v>
      </c>
      <c r="D63" s="19">
        <f t="shared" si="23"/>
        <v>17867</v>
      </c>
      <c r="E63" s="19">
        <f t="shared" si="23"/>
        <v>17799</v>
      </c>
      <c r="F63" s="19">
        <f t="shared" si="23"/>
        <v>17831</v>
      </c>
      <c r="G63" s="19">
        <f t="shared" si="23"/>
        <v>17679</v>
      </c>
      <c r="H63" s="19">
        <f t="shared" si="23"/>
        <v>18199</v>
      </c>
      <c r="I63" s="19">
        <f t="shared" si="23"/>
        <v>17997</v>
      </c>
      <c r="J63" s="19">
        <f t="shared" si="23"/>
        <v>17747</v>
      </c>
      <c r="K63" s="19">
        <f t="shared" si="23"/>
        <v>17640</v>
      </c>
      <c r="L63" s="19">
        <f t="shared" si="23"/>
        <v>17293</v>
      </c>
      <c r="M63" s="19">
        <f t="shared" si="23"/>
        <v>17303</v>
      </c>
      <c r="N63" s="19">
        <f t="shared" si="23"/>
        <v>17258</v>
      </c>
      <c r="O63" s="19">
        <f t="shared" si="23"/>
        <v>17273</v>
      </c>
      <c r="P63" s="19">
        <f>AVERAGE(D63:O63)</f>
        <v>17657.166666666668</v>
      </c>
      <c r="Q63" s="10"/>
      <c r="R63" s="10"/>
      <c r="S63" s="26">
        <f>AVERAGE(D63:F63)</f>
        <v>17832.333333333332</v>
      </c>
      <c r="T63" s="10">
        <f>AVERAGE(G63:I63)</f>
        <v>17958.333333333332</v>
      </c>
      <c r="U63" s="10">
        <f>AVERAGE(J63:L63)</f>
        <v>17560</v>
      </c>
      <c r="V63" s="10">
        <f>AVERAGE(M63:O63)</f>
        <v>17278</v>
      </c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</row>
    <row r="64" spans="1:255" ht="10.5">
      <c r="A64" s="10">
        <v>88</v>
      </c>
      <c r="B64" s="17" t="str">
        <f t="shared" si="20"/>
        <v>Mas Vida</v>
      </c>
      <c r="C64" s="19">
        <f aca="true" t="shared" si="24" ref="C64:O64">C10+C37</f>
        <v>392607</v>
      </c>
      <c r="D64" s="19">
        <f t="shared" si="24"/>
        <v>394473</v>
      </c>
      <c r="E64" s="19">
        <f t="shared" si="24"/>
        <v>395785</v>
      </c>
      <c r="F64" s="19">
        <f t="shared" si="24"/>
        <v>397093</v>
      </c>
      <c r="G64" s="19">
        <f t="shared" si="24"/>
        <v>398269</v>
      </c>
      <c r="H64" s="19">
        <f t="shared" si="24"/>
        <v>400873</v>
      </c>
      <c r="I64" s="19">
        <f t="shared" si="24"/>
        <v>404281</v>
      </c>
      <c r="J64" s="19">
        <f t="shared" si="24"/>
        <v>409173</v>
      </c>
      <c r="K64" s="19">
        <f t="shared" si="24"/>
        <v>413439</v>
      </c>
      <c r="L64" s="19">
        <f t="shared" si="24"/>
        <v>417637</v>
      </c>
      <c r="M64" s="19">
        <f t="shared" si="24"/>
        <v>421867</v>
      </c>
      <c r="N64" s="19">
        <f t="shared" si="24"/>
        <v>424874</v>
      </c>
      <c r="O64" s="19">
        <f t="shared" si="24"/>
        <v>429206</v>
      </c>
      <c r="P64" s="19">
        <f t="shared" si="15"/>
        <v>408914.1666666667</v>
      </c>
      <c r="Q64" s="10"/>
      <c r="R64" s="10"/>
      <c r="S64" s="26">
        <f t="shared" si="16"/>
        <v>395783.6666666667</v>
      </c>
      <c r="T64" s="10">
        <f t="shared" si="17"/>
        <v>401141</v>
      </c>
      <c r="U64" s="10">
        <f t="shared" si="18"/>
        <v>413416.3333333333</v>
      </c>
      <c r="V64" s="10">
        <f t="shared" si="19"/>
        <v>425315.6666666667</v>
      </c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</row>
    <row r="65" spans="1:255" ht="10.5">
      <c r="A65" s="10">
        <v>99</v>
      </c>
      <c r="B65" s="17" t="str">
        <f t="shared" si="20"/>
        <v>Isapre Banmédica</v>
      </c>
      <c r="C65" s="19">
        <f aca="true" t="shared" si="25" ref="C65:O65">C11+C38</f>
        <v>601348</v>
      </c>
      <c r="D65" s="19">
        <f t="shared" si="25"/>
        <v>581842</v>
      </c>
      <c r="E65" s="19">
        <f t="shared" si="25"/>
        <v>573044</v>
      </c>
      <c r="F65" s="19">
        <f t="shared" si="25"/>
        <v>577493</v>
      </c>
      <c r="G65" s="19">
        <f t="shared" si="25"/>
        <v>603042</v>
      </c>
      <c r="H65" s="19">
        <f t="shared" si="25"/>
        <v>604953</v>
      </c>
      <c r="I65" s="19">
        <f t="shared" si="25"/>
        <v>606868</v>
      </c>
      <c r="J65" s="19">
        <f t="shared" si="25"/>
        <v>609861</v>
      </c>
      <c r="K65" s="19">
        <f t="shared" si="25"/>
        <v>611373</v>
      </c>
      <c r="L65" s="19">
        <f t="shared" si="25"/>
        <v>613778</v>
      </c>
      <c r="M65" s="19">
        <f t="shared" si="25"/>
        <v>615842</v>
      </c>
      <c r="N65" s="19">
        <f t="shared" si="25"/>
        <v>617778</v>
      </c>
      <c r="O65" s="19">
        <f t="shared" si="25"/>
        <v>617519</v>
      </c>
      <c r="P65" s="19">
        <f t="shared" si="15"/>
        <v>602782.75</v>
      </c>
      <c r="Q65" s="10"/>
      <c r="R65" s="10"/>
      <c r="S65" s="26">
        <f t="shared" si="16"/>
        <v>577459.6666666666</v>
      </c>
      <c r="T65" s="10">
        <f t="shared" si="17"/>
        <v>604954.3333333334</v>
      </c>
      <c r="U65" s="10">
        <f t="shared" si="18"/>
        <v>611670.6666666666</v>
      </c>
      <c r="V65" s="10">
        <f t="shared" si="19"/>
        <v>617046.3333333334</v>
      </c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</row>
    <row r="66" spans="1:255" ht="10.5">
      <c r="A66" s="10">
        <v>107</v>
      </c>
      <c r="B66" s="17" t="str">
        <f t="shared" si="20"/>
        <v>Consalud S.A.</v>
      </c>
      <c r="C66" s="19">
        <f aca="true" t="shared" si="26" ref="C66:O66">C12+C39</f>
        <v>639776</v>
      </c>
      <c r="D66" s="19">
        <f t="shared" si="26"/>
        <v>642192</v>
      </c>
      <c r="E66" s="19">
        <f t="shared" si="26"/>
        <v>643705</v>
      </c>
      <c r="F66" s="19">
        <f t="shared" si="26"/>
        <v>644317</v>
      </c>
      <c r="G66" s="19">
        <f t="shared" si="26"/>
        <v>645365</v>
      </c>
      <c r="H66" s="19">
        <f t="shared" si="26"/>
        <v>648571</v>
      </c>
      <c r="I66" s="19">
        <f t="shared" si="26"/>
        <v>649972</v>
      </c>
      <c r="J66" s="19">
        <f t="shared" si="26"/>
        <v>652752</v>
      </c>
      <c r="K66" s="19">
        <f t="shared" si="26"/>
        <v>656232</v>
      </c>
      <c r="L66" s="19">
        <f t="shared" si="26"/>
        <v>659360</v>
      </c>
      <c r="M66" s="19">
        <f t="shared" si="26"/>
        <v>663676</v>
      </c>
      <c r="N66" s="19">
        <f t="shared" si="26"/>
        <v>666825</v>
      </c>
      <c r="O66" s="19">
        <f t="shared" si="26"/>
        <v>671564</v>
      </c>
      <c r="P66" s="19">
        <f t="shared" si="15"/>
        <v>653710.9166666666</v>
      </c>
      <c r="Q66" s="10"/>
      <c r="R66" s="10"/>
      <c r="S66" s="26">
        <f t="shared" si="16"/>
        <v>643404.6666666666</v>
      </c>
      <c r="T66" s="10">
        <f t="shared" si="17"/>
        <v>647969.3333333334</v>
      </c>
      <c r="U66" s="10">
        <f t="shared" si="18"/>
        <v>656114.6666666666</v>
      </c>
      <c r="V66" s="10">
        <f t="shared" si="19"/>
        <v>667355</v>
      </c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</row>
    <row r="67" spans="1:255" ht="10.5">
      <c r="A67" s="10"/>
      <c r="B67" s="10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</row>
    <row r="68" spans="1:255" ht="10.5">
      <c r="A68" s="105"/>
      <c r="B68" s="106" t="s">
        <v>43</v>
      </c>
      <c r="C68" s="107">
        <f aca="true" t="shared" si="27" ref="C68:O68">SUM(C60:C67)</f>
        <v>2818597</v>
      </c>
      <c r="D68" s="107">
        <f t="shared" si="27"/>
        <v>2805933</v>
      </c>
      <c r="E68" s="107">
        <f t="shared" si="27"/>
        <v>2800595</v>
      </c>
      <c r="F68" s="107">
        <f t="shared" si="27"/>
        <v>2812194</v>
      </c>
      <c r="G68" s="107">
        <f t="shared" si="27"/>
        <v>2846969</v>
      </c>
      <c r="H68" s="107">
        <f t="shared" si="27"/>
        <v>2861714</v>
      </c>
      <c r="I68" s="107">
        <f t="shared" si="27"/>
        <v>2872003</v>
      </c>
      <c r="J68" s="107">
        <f t="shared" si="27"/>
        <v>2887569</v>
      </c>
      <c r="K68" s="107">
        <f t="shared" si="27"/>
        <v>2901948</v>
      </c>
      <c r="L68" s="107">
        <f t="shared" si="27"/>
        <v>2915769</v>
      </c>
      <c r="M68" s="107">
        <f t="shared" si="27"/>
        <v>2932871</v>
      </c>
      <c r="N68" s="107">
        <f t="shared" si="27"/>
        <v>2945242</v>
      </c>
      <c r="O68" s="107">
        <f t="shared" si="27"/>
        <v>2961070</v>
      </c>
      <c r="P68" s="107">
        <f>AVERAGE(D68:O68)</f>
        <v>2878656.4166666665</v>
      </c>
      <c r="Q68" s="10"/>
      <c r="R68" s="10"/>
      <c r="S68" s="26">
        <f>AVERAGE(D68:F68)</f>
        <v>2806240.6666666665</v>
      </c>
      <c r="T68" s="10">
        <f>AVERAGE(G68:I68)</f>
        <v>2860228.6666666665</v>
      </c>
      <c r="U68" s="10">
        <f>AVERAGE(J68:L68)</f>
        <v>2901762</v>
      </c>
      <c r="V68" s="10">
        <f>AVERAGE(M68:O68)</f>
        <v>2946394.3333333335</v>
      </c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</row>
    <row r="69" spans="1:255" ht="10.5">
      <c r="A69" s="10"/>
      <c r="B69" s="10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</row>
    <row r="70" spans="1:255" ht="10.5">
      <c r="A70" s="10">
        <v>62</v>
      </c>
      <c r="B70" s="17" t="str">
        <f aca="true" t="shared" si="28" ref="B70:B75">+B16</f>
        <v>San Lorenzo</v>
      </c>
      <c r="C70" s="19">
        <f aca="true" t="shared" si="29" ref="C70:O70">C16+C43</f>
        <v>4159</v>
      </c>
      <c r="D70" s="19">
        <f t="shared" si="29"/>
        <v>3924</v>
      </c>
      <c r="E70" s="19">
        <f t="shared" si="29"/>
        <v>3732</v>
      </c>
      <c r="F70" s="19">
        <f t="shared" si="29"/>
        <v>3686</v>
      </c>
      <c r="G70" s="19">
        <f t="shared" si="29"/>
        <v>3756</v>
      </c>
      <c r="H70" s="19">
        <f t="shared" si="29"/>
        <v>3671</v>
      </c>
      <c r="I70" s="19">
        <f t="shared" si="29"/>
        <v>3618</v>
      </c>
      <c r="J70" s="19">
        <f t="shared" si="29"/>
        <v>3611</v>
      </c>
      <c r="K70" s="19">
        <f t="shared" si="29"/>
        <v>3616</v>
      </c>
      <c r="L70" s="19">
        <f t="shared" si="29"/>
        <v>3596</v>
      </c>
      <c r="M70" s="19">
        <f t="shared" si="29"/>
        <v>3595</v>
      </c>
      <c r="N70" s="19">
        <f t="shared" si="29"/>
        <v>3444</v>
      </c>
      <c r="O70" s="19">
        <f t="shared" si="29"/>
        <v>3435</v>
      </c>
      <c r="P70" s="19">
        <f aca="true" t="shared" si="30" ref="P70:P75">AVERAGE(D70:O70)</f>
        <v>3640.3333333333335</v>
      </c>
      <c r="Q70" s="10"/>
      <c r="R70" s="10"/>
      <c r="S70" s="26">
        <f aca="true" t="shared" si="31" ref="S70:S75">AVERAGE(D70:F70)</f>
        <v>3780.6666666666665</v>
      </c>
      <c r="T70" s="10">
        <f aca="true" t="shared" si="32" ref="T70:T75">AVERAGE(G70:I70)</f>
        <v>3681.6666666666665</v>
      </c>
      <c r="U70" s="10">
        <f aca="true" t="shared" si="33" ref="U70:U75">AVERAGE(J70:L70)</f>
        <v>3607.6666666666665</v>
      </c>
      <c r="V70" s="10">
        <f aca="true" t="shared" si="34" ref="V70:V75">AVERAGE(M70:O70)</f>
        <v>3491.3333333333335</v>
      </c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</row>
    <row r="71" spans="1:255" ht="10.5">
      <c r="A71" s="10">
        <v>63</v>
      </c>
      <c r="B71" s="17" t="str">
        <f t="shared" si="28"/>
        <v>Fusat Ltda.</v>
      </c>
      <c r="C71" s="19">
        <f aca="true" t="shared" si="35" ref="C71:O71">C17+C44</f>
        <v>29713</v>
      </c>
      <c r="D71" s="19">
        <f t="shared" si="35"/>
        <v>29777</v>
      </c>
      <c r="E71" s="19">
        <f t="shared" si="35"/>
        <v>29901</v>
      </c>
      <c r="F71" s="19">
        <f t="shared" si="35"/>
        <v>29912</v>
      </c>
      <c r="G71" s="19">
        <f t="shared" si="35"/>
        <v>30002</v>
      </c>
      <c r="H71" s="19">
        <f t="shared" si="35"/>
        <v>29424</v>
      </c>
      <c r="I71" s="19">
        <f t="shared" si="35"/>
        <v>29520</v>
      </c>
      <c r="J71" s="19">
        <f t="shared" si="35"/>
        <v>29523</v>
      </c>
      <c r="K71" s="19">
        <f t="shared" si="35"/>
        <v>29452</v>
      </c>
      <c r="L71" s="19">
        <f t="shared" si="35"/>
        <v>29429</v>
      </c>
      <c r="M71" s="19">
        <f t="shared" si="35"/>
        <v>29050</v>
      </c>
      <c r="N71" s="19">
        <f t="shared" si="35"/>
        <v>29082</v>
      </c>
      <c r="O71" s="19">
        <f t="shared" si="35"/>
        <v>29021</v>
      </c>
      <c r="P71" s="19">
        <f t="shared" si="30"/>
        <v>29507.75</v>
      </c>
      <c r="Q71" s="10"/>
      <c r="R71" s="10"/>
      <c r="S71" s="26">
        <f t="shared" si="31"/>
        <v>29863.333333333332</v>
      </c>
      <c r="T71" s="10">
        <f t="shared" si="32"/>
        <v>29648.666666666668</v>
      </c>
      <c r="U71" s="10">
        <f t="shared" si="33"/>
        <v>29468</v>
      </c>
      <c r="V71" s="10">
        <f t="shared" si="34"/>
        <v>29051</v>
      </c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</row>
    <row r="72" spans="1:255" ht="10.5">
      <c r="A72" s="10">
        <v>65</v>
      </c>
      <c r="B72" s="17" t="str">
        <f t="shared" si="28"/>
        <v>Chuquicamata</v>
      </c>
      <c r="C72" s="19">
        <f aca="true" t="shared" si="36" ref="C72:O72">C18+C45</f>
        <v>36625</v>
      </c>
      <c r="D72" s="19">
        <f t="shared" si="36"/>
        <v>35708</v>
      </c>
      <c r="E72" s="19">
        <f t="shared" si="36"/>
        <v>35804</v>
      </c>
      <c r="F72" s="19">
        <f t="shared" si="36"/>
        <v>35884</v>
      </c>
      <c r="G72" s="19">
        <f t="shared" si="36"/>
        <v>35901</v>
      </c>
      <c r="H72" s="19">
        <f t="shared" si="36"/>
        <v>35704</v>
      </c>
      <c r="I72" s="19">
        <f t="shared" si="36"/>
        <v>34796</v>
      </c>
      <c r="J72" s="19">
        <f t="shared" si="36"/>
        <v>35038</v>
      </c>
      <c r="K72" s="19">
        <f t="shared" si="36"/>
        <v>35080</v>
      </c>
      <c r="L72" s="19">
        <f t="shared" si="36"/>
        <v>34999</v>
      </c>
      <c r="M72" s="19">
        <f t="shared" si="36"/>
        <v>34885</v>
      </c>
      <c r="N72" s="19">
        <f t="shared" si="36"/>
        <v>34101</v>
      </c>
      <c r="O72" s="19">
        <f t="shared" si="36"/>
        <v>34255</v>
      </c>
      <c r="P72" s="19">
        <f t="shared" si="30"/>
        <v>35179.583333333336</v>
      </c>
      <c r="Q72" s="10"/>
      <c r="R72" s="10"/>
      <c r="S72" s="26">
        <f t="shared" si="31"/>
        <v>35798.666666666664</v>
      </c>
      <c r="T72" s="10">
        <f t="shared" si="32"/>
        <v>35467</v>
      </c>
      <c r="U72" s="10">
        <f t="shared" si="33"/>
        <v>35039</v>
      </c>
      <c r="V72" s="10">
        <f t="shared" si="34"/>
        <v>34413.666666666664</v>
      </c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</row>
    <row r="73" spans="1:255" ht="10.5">
      <c r="A73" s="10">
        <v>68</v>
      </c>
      <c r="B73" s="17" t="str">
        <f t="shared" si="28"/>
        <v>Río Blanco</v>
      </c>
      <c r="C73" s="19">
        <f aca="true" t="shared" si="37" ref="C73:O73">C19+C46</f>
        <v>6445</v>
      </c>
      <c r="D73" s="19">
        <f t="shared" si="37"/>
        <v>6462</v>
      </c>
      <c r="E73" s="19">
        <f t="shared" si="37"/>
        <v>6462</v>
      </c>
      <c r="F73" s="19">
        <f t="shared" si="37"/>
        <v>6467</v>
      </c>
      <c r="G73" s="19">
        <f t="shared" si="37"/>
        <v>6469</v>
      </c>
      <c r="H73" s="19">
        <f t="shared" si="37"/>
        <v>6484</v>
      </c>
      <c r="I73" s="19">
        <f t="shared" si="37"/>
        <v>6516</v>
      </c>
      <c r="J73" s="19">
        <f t="shared" si="37"/>
        <v>6503</v>
      </c>
      <c r="K73" s="19">
        <f t="shared" si="37"/>
        <v>6408</v>
      </c>
      <c r="L73" s="19">
        <f t="shared" si="37"/>
        <v>6369</v>
      </c>
      <c r="M73" s="19">
        <f t="shared" si="37"/>
        <v>6325</v>
      </c>
      <c r="N73" s="19">
        <f t="shared" si="37"/>
        <v>6282</v>
      </c>
      <c r="O73" s="19">
        <f t="shared" si="37"/>
        <v>6246</v>
      </c>
      <c r="P73" s="19">
        <f t="shared" si="30"/>
        <v>6416.083333333333</v>
      </c>
      <c r="Q73" s="10"/>
      <c r="R73" s="10"/>
      <c r="S73" s="26">
        <f t="shared" si="31"/>
        <v>6463.666666666667</v>
      </c>
      <c r="T73" s="10">
        <f t="shared" si="32"/>
        <v>6489.666666666667</v>
      </c>
      <c r="U73" s="10">
        <f t="shared" si="33"/>
        <v>6426.666666666667</v>
      </c>
      <c r="V73" s="10">
        <f t="shared" si="34"/>
        <v>6284.333333333333</v>
      </c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</row>
    <row r="74" spans="1:255" ht="10.5">
      <c r="A74" s="10">
        <v>76</v>
      </c>
      <c r="B74" s="17" t="str">
        <f t="shared" si="28"/>
        <v>Isapre Fundación</v>
      </c>
      <c r="C74" s="19">
        <f aca="true" t="shared" si="38" ref="C74:O74">C20+C47</f>
        <v>27078</v>
      </c>
      <c r="D74" s="19">
        <f t="shared" si="38"/>
        <v>27156</v>
      </c>
      <c r="E74" s="19">
        <f t="shared" si="38"/>
        <v>27073</v>
      </c>
      <c r="F74" s="19">
        <f t="shared" si="38"/>
        <v>27161</v>
      </c>
      <c r="G74" s="19">
        <f t="shared" si="38"/>
        <v>27189</v>
      </c>
      <c r="H74" s="19">
        <f t="shared" si="38"/>
        <v>27198</v>
      </c>
      <c r="I74" s="19">
        <f t="shared" si="38"/>
        <v>26964</v>
      </c>
      <c r="J74" s="19">
        <f t="shared" si="38"/>
        <v>27060</v>
      </c>
      <c r="K74" s="19">
        <f t="shared" si="38"/>
        <v>27099</v>
      </c>
      <c r="L74" s="19">
        <f t="shared" si="38"/>
        <v>27203</v>
      </c>
      <c r="M74" s="19">
        <f t="shared" si="38"/>
        <v>27224</v>
      </c>
      <c r="N74" s="19">
        <f t="shared" si="38"/>
        <v>27287</v>
      </c>
      <c r="O74" s="19">
        <f t="shared" si="38"/>
        <v>27358</v>
      </c>
      <c r="P74" s="19">
        <f t="shared" si="30"/>
        <v>27164.333333333332</v>
      </c>
      <c r="Q74" s="10"/>
      <c r="R74" s="10"/>
      <c r="S74" s="26">
        <f t="shared" si="31"/>
        <v>27130</v>
      </c>
      <c r="T74" s="10">
        <f t="shared" si="32"/>
        <v>27117</v>
      </c>
      <c r="U74" s="10">
        <f t="shared" si="33"/>
        <v>27120.666666666668</v>
      </c>
      <c r="V74" s="10">
        <f t="shared" si="34"/>
        <v>27289.666666666668</v>
      </c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</row>
    <row r="75" spans="1:255" ht="10.5">
      <c r="A75" s="10">
        <v>94</v>
      </c>
      <c r="B75" s="17" t="str">
        <f t="shared" si="28"/>
        <v>Cruz del Norte</v>
      </c>
      <c r="C75" s="19">
        <f aca="true" t="shared" si="39" ref="C75:O75">C21+C48</f>
        <v>3356</v>
      </c>
      <c r="D75" s="19">
        <f t="shared" si="39"/>
        <v>3348</v>
      </c>
      <c r="E75" s="19">
        <f t="shared" si="39"/>
        <v>3342</v>
      </c>
      <c r="F75" s="19">
        <f t="shared" si="39"/>
        <v>3344</v>
      </c>
      <c r="G75" s="19">
        <f t="shared" si="39"/>
        <v>3379</v>
      </c>
      <c r="H75" s="19">
        <f t="shared" si="39"/>
        <v>3387</v>
      </c>
      <c r="I75" s="19">
        <f t="shared" si="39"/>
        <v>3313</v>
      </c>
      <c r="J75" s="19">
        <f t="shared" si="39"/>
        <v>3319</v>
      </c>
      <c r="K75" s="19">
        <f t="shared" si="39"/>
        <v>3331</v>
      </c>
      <c r="L75" s="19">
        <f t="shared" si="39"/>
        <v>3365</v>
      </c>
      <c r="M75" s="19">
        <f t="shared" si="39"/>
        <v>3368</v>
      </c>
      <c r="N75" s="19">
        <f t="shared" si="39"/>
        <v>3311</v>
      </c>
      <c r="O75" s="19">
        <f t="shared" si="39"/>
        <v>3334</v>
      </c>
      <c r="P75" s="19">
        <f t="shared" si="30"/>
        <v>3345.0833333333335</v>
      </c>
      <c r="Q75" s="10"/>
      <c r="R75" s="10"/>
      <c r="S75" s="26">
        <f t="shared" si="31"/>
        <v>3344.6666666666665</v>
      </c>
      <c r="T75" s="10">
        <f t="shared" si="32"/>
        <v>3359.6666666666665</v>
      </c>
      <c r="U75" s="10">
        <f t="shared" si="33"/>
        <v>3338.3333333333335</v>
      </c>
      <c r="V75" s="10">
        <f t="shared" si="34"/>
        <v>3337.6666666666665</v>
      </c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</row>
    <row r="76" spans="1:255" ht="10.5">
      <c r="A76" s="10"/>
      <c r="B76" s="10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</row>
    <row r="77" spans="1:255" ht="10.5">
      <c r="A77" s="106"/>
      <c r="B77" s="106" t="s">
        <v>49</v>
      </c>
      <c r="C77" s="107">
        <f aca="true" t="shared" si="40" ref="C77:O77">SUM(C70:C75)</f>
        <v>107376</v>
      </c>
      <c r="D77" s="107">
        <f t="shared" si="40"/>
        <v>106375</v>
      </c>
      <c r="E77" s="107">
        <f t="shared" si="40"/>
        <v>106314</v>
      </c>
      <c r="F77" s="107">
        <f t="shared" si="40"/>
        <v>106454</v>
      </c>
      <c r="G77" s="107">
        <f t="shared" si="40"/>
        <v>106696</v>
      </c>
      <c r="H77" s="107">
        <f t="shared" si="40"/>
        <v>105868</v>
      </c>
      <c r="I77" s="107">
        <f t="shared" si="40"/>
        <v>104727</v>
      </c>
      <c r="J77" s="107">
        <f t="shared" si="40"/>
        <v>105054</v>
      </c>
      <c r="K77" s="107">
        <f t="shared" si="40"/>
        <v>104986</v>
      </c>
      <c r="L77" s="107">
        <f t="shared" si="40"/>
        <v>104961</v>
      </c>
      <c r="M77" s="107">
        <f t="shared" si="40"/>
        <v>104447</v>
      </c>
      <c r="N77" s="107">
        <f t="shared" si="40"/>
        <v>103507</v>
      </c>
      <c r="O77" s="107">
        <f t="shared" si="40"/>
        <v>103649</v>
      </c>
      <c r="P77" s="107">
        <f>AVERAGE(D77:O77)</f>
        <v>105253.16666666667</v>
      </c>
      <c r="Q77" s="10"/>
      <c r="R77" s="10"/>
      <c r="S77" s="26">
        <f>AVERAGE(D77:F77)</f>
        <v>106381</v>
      </c>
      <c r="T77" s="10">
        <f>AVERAGE(G77:I77)</f>
        <v>105763.66666666667</v>
      </c>
      <c r="U77" s="10">
        <f>AVERAGE(J77:L77)</f>
        <v>105000.33333333333</v>
      </c>
      <c r="V77" s="10">
        <f>AVERAGE(M77:O77)</f>
        <v>103867.66666666667</v>
      </c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</row>
    <row r="78" spans="1:255" ht="10.5">
      <c r="A78" s="10"/>
      <c r="B78" s="10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</row>
    <row r="79" spans="1:255" ht="11.25" thickBot="1">
      <c r="A79" s="108"/>
      <c r="B79" s="109" t="s">
        <v>50</v>
      </c>
      <c r="C79" s="110">
        <f aca="true" t="shared" si="41" ref="C79:O79">C68+C77</f>
        <v>2925973</v>
      </c>
      <c r="D79" s="110">
        <f t="shared" si="41"/>
        <v>2912308</v>
      </c>
      <c r="E79" s="110">
        <f t="shared" si="41"/>
        <v>2906909</v>
      </c>
      <c r="F79" s="110">
        <f t="shared" si="41"/>
        <v>2918648</v>
      </c>
      <c r="G79" s="110">
        <f t="shared" si="41"/>
        <v>2953665</v>
      </c>
      <c r="H79" s="110">
        <f t="shared" si="41"/>
        <v>2967582</v>
      </c>
      <c r="I79" s="110">
        <f t="shared" si="41"/>
        <v>2976730</v>
      </c>
      <c r="J79" s="110">
        <f t="shared" si="41"/>
        <v>2992623</v>
      </c>
      <c r="K79" s="110">
        <f t="shared" si="41"/>
        <v>3006934</v>
      </c>
      <c r="L79" s="110">
        <f t="shared" si="41"/>
        <v>3020730</v>
      </c>
      <c r="M79" s="110">
        <f t="shared" si="41"/>
        <v>3037318</v>
      </c>
      <c r="N79" s="110">
        <f t="shared" si="41"/>
        <v>3048749</v>
      </c>
      <c r="O79" s="110">
        <f t="shared" si="41"/>
        <v>3064719</v>
      </c>
      <c r="P79" s="111">
        <f>AVERAGE(D79:O79)</f>
        <v>2983909.5833333335</v>
      </c>
      <c r="Q79" s="10"/>
      <c r="R79" s="10"/>
      <c r="S79" s="26">
        <f>AVERAGE(D79:F79)</f>
        <v>2912621.6666666665</v>
      </c>
      <c r="T79" s="10">
        <f>AVERAGE(G79:I79)</f>
        <v>2965992.3333333335</v>
      </c>
      <c r="U79" s="10">
        <f>AVERAGE(J79:L79)</f>
        <v>3006762.3333333335</v>
      </c>
      <c r="V79" s="10">
        <f>AVERAGE(M79:O79)</f>
        <v>3050262</v>
      </c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</row>
    <row r="80" spans="2:255" ht="10.5">
      <c r="B80" s="17" t="str">
        <f>+B26</f>
        <v>Fuente: Superintendencia de Salud, Archivo Maestro de Beneficiarios.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</row>
    <row r="81" spans="3:255" ht="10.5">
      <c r="C81" s="17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</row>
    <row r="82" spans="1:16" ht="14.25">
      <c r="A82" s="175" t="s">
        <v>224</v>
      </c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</row>
    <row r="83" ht="10.5"/>
    <row r="84" ht="10.5"/>
    <row r="85" ht="10.5"/>
    <row r="86" ht="10.5"/>
    <row r="87" ht="10.5"/>
    <row r="88" ht="10.5"/>
    <row r="89" ht="10.5"/>
    <row r="90" ht="10.5"/>
    <row r="91" ht="10.5"/>
    <row r="92" ht="10.5"/>
    <row r="93" ht="10.5"/>
    <row r="94" ht="10.5"/>
    <row r="95" ht="10.5"/>
    <row r="96" ht="10.5"/>
    <row r="97" ht="10.5"/>
    <row r="98" ht="10.5"/>
    <row r="99" ht="10.5"/>
    <row r="100" ht="10.5"/>
  </sheetData>
  <sheetProtection/>
  <mergeCells count="10">
    <mergeCell ref="A82:P82"/>
    <mergeCell ref="A1:P1"/>
    <mergeCell ref="A28:P28"/>
    <mergeCell ref="A55:P55"/>
    <mergeCell ref="B56:P56"/>
    <mergeCell ref="B57:P57"/>
    <mergeCell ref="B2:P2"/>
    <mergeCell ref="B3:P3"/>
    <mergeCell ref="B29:P29"/>
    <mergeCell ref="B30:P30"/>
  </mergeCells>
  <hyperlinks>
    <hyperlink ref="A1" location="Indice!A1" display="Volver"/>
    <hyperlink ref="A28" location="Indice!A1" display="Volver"/>
    <hyperlink ref="A55" location="Indice!A1" display="Volver"/>
    <hyperlink ref="A82" location="Indice!A1" display="Volver"/>
  </hyperlink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landscape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D32"/>
  <sheetViews>
    <sheetView showGridLines="0" zoomScale="110" zoomScaleNormal="110" zoomScalePageLayoutView="0" workbookViewId="0" topLeftCell="A1">
      <selection activeCell="B3" sqref="B3:K3"/>
    </sheetView>
  </sheetViews>
  <sheetFormatPr defaultColWidth="0" defaultRowHeight="15" zeroHeight="1"/>
  <cols>
    <col min="1" max="1" width="3.59765625" style="8" bestFit="1" customWidth="1"/>
    <col min="2" max="2" width="19.69921875" style="8" customWidth="1"/>
    <col min="3" max="4" width="8" style="8" bestFit="1" customWidth="1"/>
    <col min="5" max="5" width="7.59765625" style="8" customWidth="1"/>
    <col min="6" max="6" width="8.19921875" style="8" customWidth="1"/>
    <col min="7" max="7" width="1.69921875" style="8" customWidth="1"/>
    <col min="8" max="9" width="8" style="8" bestFit="1" customWidth="1"/>
    <col min="10" max="10" width="7.59765625" style="8" customWidth="1"/>
    <col min="11" max="11" width="8.59765625" style="8" customWidth="1"/>
    <col min="12" max="12" width="0" style="8" hidden="1" customWidth="1"/>
    <col min="13" max="13" width="10.09765625" style="8" hidden="1" customWidth="1"/>
    <col min="14" max="14" width="15.19921875" style="8" hidden="1" customWidth="1"/>
    <col min="15" max="18" width="11.3984375" style="8" hidden="1" customWidth="1"/>
    <col min="19" max="16384" width="0" style="8" hidden="1" customWidth="1"/>
  </cols>
  <sheetData>
    <row r="1" spans="1:11" ht="14.25">
      <c r="A1" s="175" t="s">
        <v>224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2:30" ht="13.5">
      <c r="B2" s="176" t="s">
        <v>166</v>
      </c>
      <c r="C2" s="176"/>
      <c r="D2" s="176"/>
      <c r="E2" s="176"/>
      <c r="F2" s="176"/>
      <c r="G2" s="176"/>
      <c r="H2" s="176"/>
      <c r="I2" s="176"/>
      <c r="J2" s="176"/>
      <c r="K2" s="176"/>
      <c r="L2" s="27"/>
      <c r="M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ht="13.5">
      <c r="B3" s="176" t="s">
        <v>167</v>
      </c>
      <c r="C3" s="176"/>
      <c r="D3" s="176"/>
      <c r="E3" s="176"/>
      <c r="F3" s="176"/>
      <c r="G3" s="176"/>
      <c r="H3" s="176"/>
      <c r="I3" s="176"/>
      <c r="J3" s="176"/>
      <c r="K3" s="176"/>
      <c r="L3" s="27"/>
      <c r="M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2:30" ht="13.5">
      <c r="B4" s="176" t="s">
        <v>248</v>
      </c>
      <c r="C4" s="176"/>
      <c r="D4" s="176"/>
      <c r="E4" s="176"/>
      <c r="F4" s="176"/>
      <c r="G4" s="176"/>
      <c r="H4" s="176"/>
      <c r="I4" s="176"/>
      <c r="J4" s="176"/>
      <c r="K4" s="176"/>
      <c r="L4" s="27"/>
      <c r="M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</row>
    <row r="5" spans="1:30" ht="11.25" thickBot="1">
      <c r="A5" s="14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ht="10.5">
      <c r="A6" s="114" t="s">
        <v>1</v>
      </c>
      <c r="B6" s="114" t="s">
        <v>1</v>
      </c>
      <c r="C6" s="115" t="s">
        <v>168</v>
      </c>
      <c r="D6" s="115"/>
      <c r="E6" s="115"/>
      <c r="F6" s="115"/>
      <c r="G6" s="116"/>
      <c r="H6" s="115" t="s">
        <v>169</v>
      </c>
      <c r="I6" s="115"/>
      <c r="J6" s="115"/>
      <c r="K6" s="115"/>
      <c r="L6" s="27"/>
      <c r="M6" s="27"/>
      <c r="N6" s="27"/>
      <c r="O6" s="94"/>
      <c r="P6" s="94"/>
      <c r="Q6" s="94"/>
      <c r="R6" s="94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10.5">
      <c r="A7" s="117"/>
      <c r="B7" s="117"/>
      <c r="C7" s="118" t="str">
        <f>+'Cartera vigente por mes'!O5</f>
        <v>Dic.</v>
      </c>
      <c r="D7" s="118" t="str">
        <f>+C7</f>
        <v>Dic.</v>
      </c>
      <c r="E7" s="119" t="s">
        <v>170</v>
      </c>
      <c r="F7" s="119"/>
      <c r="G7" s="120" t="s">
        <v>1</v>
      </c>
      <c r="H7" s="118" t="str">
        <f>+C7</f>
        <v>Dic.</v>
      </c>
      <c r="I7" s="118" t="str">
        <f>+D7</f>
        <v>Dic.</v>
      </c>
      <c r="J7" s="119" t="s">
        <v>170</v>
      </c>
      <c r="K7" s="119"/>
      <c r="L7" s="50" t="s">
        <v>1</v>
      </c>
      <c r="M7" s="94"/>
      <c r="N7" s="94"/>
      <c r="O7" s="95"/>
      <c r="P7" s="95"/>
      <c r="Q7" s="95"/>
      <c r="R7" s="95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</row>
    <row r="8" spans="1:30" ht="21">
      <c r="A8" s="121" t="s">
        <v>37</v>
      </c>
      <c r="B8" s="122" t="s">
        <v>38</v>
      </c>
      <c r="C8" s="123">
        <v>2011</v>
      </c>
      <c r="D8" s="123">
        <v>2012</v>
      </c>
      <c r="E8" s="125" t="s">
        <v>225</v>
      </c>
      <c r="F8" s="125" t="s">
        <v>226</v>
      </c>
      <c r="G8" s="124"/>
      <c r="H8" s="123">
        <f>+C8</f>
        <v>2011</v>
      </c>
      <c r="I8" s="123">
        <f>+D8</f>
        <v>2012</v>
      </c>
      <c r="J8" s="125" t="str">
        <f>+E8</f>
        <v>Número</v>
      </c>
      <c r="K8" s="125" t="str">
        <f>+F8</f>
        <v>Porcentaje</v>
      </c>
      <c r="L8" s="27"/>
      <c r="M8" s="27"/>
      <c r="N8" s="27"/>
      <c r="O8" s="95"/>
      <c r="P8" s="95"/>
      <c r="Q8" s="95"/>
      <c r="R8" s="95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ht="10.5">
      <c r="A9" s="14" t="s">
        <v>171</v>
      </c>
      <c r="B9" s="17" t="str">
        <f>+'Cartera vigente por mes'!B6</f>
        <v>Colmena Golden Cross</v>
      </c>
      <c r="C9" s="18">
        <f>+'Cartera vigente por mes'!C6</f>
        <v>245744</v>
      </c>
      <c r="D9" s="26">
        <f>+'Cartera vigente por mes'!O6</f>
        <v>256065</v>
      </c>
      <c r="E9" s="28">
        <f aca="true" t="shared" si="0" ref="E9:E15">D9-C9</f>
        <v>10321</v>
      </c>
      <c r="F9" s="82">
        <f aca="true" t="shared" si="1" ref="F9:F15">E9/C9</f>
        <v>0.041998990819714824</v>
      </c>
      <c r="G9" s="28"/>
      <c r="H9" s="26">
        <f>+'Cartera vigente por mes'!C60</f>
        <v>463706</v>
      </c>
      <c r="I9" s="26">
        <f>+'Cartera vigente por mes'!O60</f>
        <v>473941</v>
      </c>
      <c r="J9" s="28">
        <f aca="true" t="shared" si="2" ref="J9:J15">I9-H9</f>
        <v>10235</v>
      </c>
      <c r="K9" s="82">
        <f aca="true" t="shared" si="3" ref="K9:K15">J9/H9</f>
        <v>0.02207217504194468</v>
      </c>
      <c r="L9" s="10"/>
      <c r="M9" s="56">
        <f aca="true" t="shared" si="4" ref="M9:M15">+I9/D9</f>
        <v>1.8508620857985276</v>
      </c>
      <c r="N9" s="27"/>
      <c r="O9" s="96"/>
      <c r="P9" s="96"/>
      <c r="Q9" s="96"/>
      <c r="R9" s="96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</row>
    <row r="10" spans="1:30" ht="10.5">
      <c r="A10" s="14" t="s">
        <v>172</v>
      </c>
      <c r="B10" s="17" t="str">
        <f>+'Cartera vigente por mes'!B7</f>
        <v>Isapre Cruz Blanca S.A.</v>
      </c>
      <c r="C10" s="18">
        <f>+'Cartera vigente por mes'!C7</f>
        <v>299396</v>
      </c>
      <c r="D10" s="26">
        <f>+'Cartera vigente por mes'!O7</f>
        <v>329867</v>
      </c>
      <c r="E10" s="28">
        <f t="shared" si="0"/>
        <v>30471</v>
      </c>
      <c r="F10" s="82">
        <f t="shared" si="1"/>
        <v>0.10177490681238226</v>
      </c>
      <c r="G10" s="28"/>
      <c r="H10" s="26">
        <f>+'Cartera vigente por mes'!C61</f>
        <v>567146</v>
      </c>
      <c r="I10" s="26">
        <f>+'Cartera vigente por mes'!O61</f>
        <v>614111</v>
      </c>
      <c r="J10" s="28">
        <f t="shared" si="2"/>
        <v>46965</v>
      </c>
      <c r="K10" s="82">
        <f t="shared" si="3"/>
        <v>0.0828093647843765</v>
      </c>
      <c r="L10" s="10"/>
      <c r="M10" s="56">
        <f t="shared" si="4"/>
        <v>1.8616927428327175</v>
      </c>
      <c r="N10" s="27"/>
      <c r="O10" s="96"/>
      <c r="P10" s="96"/>
      <c r="Q10" s="96"/>
      <c r="R10" s="96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ht="10.5">
      <c r="A11" s="14" t="s">
        <v>173</v>
      </c>
      <c r="B11" s="17" t="str">
        <f>+'Cartera vigente por mes'!B8</f>
        <v>Vida Tres</v>
      </c>
      <c r="C11" s="18">
        <f>+'Cartera vigente por mes'!C8</f>
        <v>71901</v>
      </c>
      <c r="D11" s="26">
        <f>+'Cartera vigente por mes'!O8</f>
        <v>73308</v>
      </c>
      <c r="E11" s="28">
        <f t="shared" si="0"/>
        <v>1407</v>
      </c>
      <c r="F11" s="82">
        <f t="shared" si="1"/>
        <v>0.01956857345516752</v>
      </c>
      <c r="G11" s="28"/>
      <c r="H11" s="26">
        <f>+'Cartera vigente por mes'!C62</f>
        <v>136870</v>
      </c>
      <c r="I11" s="26">
        <f>+'Cartera vigente por mes'!O62</f>
        <v>137456</v>
      </c>
      <c r="J11" s="28">
        <f t="shared" si="2"/>
        <v>586</v>
      </c>
      <c r="K11" s="82">
        <f t="shared" si="3"/>
        <v>0.004281434938262585</v>
      </c>
      <c r="L11" s="10"/>
      <c r="M11" s="56">
        <f t="shared" si="4"/>
        <v>1.8750477437660282</v>
      </c>
      <c r="N11" s="27"/>
      <c r="O11" s="96"/>
      <c r="P11" s="96"/>
      <c r="Q11" s="96"/>
      <c r="R11" s="96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ht="10.5">
      <c r="A12" s="14">
        <v>81</v>
      </c>
      <c r="B12" s="17" t="str">
        <f>+'Cartera vigente por mes'!B9</f>
        <v>Ferrosalud</v>
      </c>
      <c r="C12" s="18">
        <f>+'Cartera vigente por mes'!C9</f>
        <v>12014</v>
      </c>
      <c r="D12" s="26">
        <f>+'Cartera vigente por mes'!O9</f>
        <v>13283</v>
      </c>
      <c r="E12" s="28">
        <f>D12-C12</f>
        <v>1269</v>
      </c>
      <c r="F12" s="82">
        <f>E12/C12</f>
        <v>0.1056267687697686</v>
      </c>
      <c r="G12" s="28"/>
      <c r="H12" s="26">
        <f>+'Cartera vigente por mes'!C63</f>
        <v>17144</v>
      </c>
      <c r="I12" s="26">
        <f>+'Cartera vigente por mes'!O63</f>
        <v>17273</v>
      </c>
      <c r="J12" s="28">
        <f>I12-H12</f>
        <v>129</v>
      </c>
      <c r="K12" s="82">
        <f>J12/H12</f>
        <v>0.007524498366775548</v>
      </c>
      <c r="L12" s="10"/>
      <c r="M12" s="56">
        <f>+I12/D12</f>
        <v>1.300383949409019</v>
      </c>
      <c r="N12" s="10"/>
      <c r="O12" s="96"/>
      <c r="P12" s="96"/>
      <c r="Q12" s="96"/>
      <c r="R12" s="96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1:30" ht="10.5">
      <c r="A13" s="14" t="s">
        <v>174</v>
      </c>
      <c r="B13" s="17" t="str">
        <f>+'Cartera vigente por mes'!B10</f>
        <v>Mas Vida</v>
      </c>
      <c r="C13" s="18">
        <f>+'Cartera vigente por mes'!C10</f>
        <v>204115</v>
      </c>
      <c r="D13" s="26">
        <f>+'Cartera vigente por mes'!O10</f>
        <v>226247</v>
      </c>
      <c r="E13" s="28">
        <f t="shared" si="0"/>
        <v>22132</v>
      </c>
      <c r="F13" s="82">
        <f t="shared" si="1"/>
        <v>0.10842907184675306</v>
      </c>
      <c r="G13" s="28"/>
      <c r="H13" s="26">
        <f>+'Cartera vigente por mes'!C64</f>
        <v>392607</v>
      </c>
      <c r="I13" s="26">
        <f>+'Cartera vigente por mes'!O64</f>
        <v>429206</v>
      </c>
      <c r="J13" s="28">
        <f t="shared" si="2"/>
        <v>36599</v>
      </c>
      <c r="K13" s="82">
        <f t="shared" si="3"/>
        <v>0.09322044691001434</v>
      </c>
      <c r="L13" s="10"/>
      <c r="M13" s="56">
        <f t="shared" si="4"/>
        <v>1.8970682484187635</v>
      </c>
      <c r="N13" s="27"/>
      <c r="O13" s="96"/>
      <c r="P13" s="96"/>
      <c r="Q13" s="96"/>
      <c r="R13" s="96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ht="10.5">
      <c r="A14" s="14" t="s">
        <v>175</v>
      </c>
      <c r="B14" s="17" t="str">
        <f>+'Cartera vigente por mes'!B11</f>
        <v>Isapre Banmédica</v>
      </c>
      <c r="C14" s="18">
        <f>+'Cartera vigente por mes'!C11</f>
        <v>316285</v>
      </c>
      <c r="D14" s="26">
        <f>+'Cartera vigente por mes'!O11</f>
        <v>332063</v>
      </c>
      <c r="E14" s="28">
        <f t="shared" si="0"/>
        <v>15778</v>
      </c>
      <c r="F14" s="82">
        <f t="shared" si="1"/>
        <v>0.04988538817838342</v>
      </c>
      <c r="G14" s="28"/>
      <c r="H14" s="26">
        <f>+'Cartera vigente por mes'!C65</f>
        <v>601348</v>
      </c>
      <c r="I14" s="26">
        <f>+'Cartera vigente por mes'!O65</f>
        <v>617519</v>
      </c>
      <c r="J14" s="28">
        <f t="shared" si="2"/>
        <v>16171</v>
      </c>
      <c r="K14" s="82">
        <f t="shared" si="3"/>
        <v>0.026891250989443716</v>
      </c>
      <c r="L14" s="10"/>
      <c r="M14" s="56">
        <f t="shared" si="4"/>
        <v>1.8596441036791211</v>
      </c>
      <c r="N14" s="27"/>
      <c r="O14" s="96"/>
      <c r="P14" s="96"/>
      <c r="Q14" s="96"/>
      <c r="R14" s="96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1:30" ht="10.5">
      <c r="A15" s="14">
        <v>107</v>
      </c>
      <c r="B15" s="17" t="str">
        <f>+'Cartera vigente por mes'!B12</f>
        <v>Consalud S.A.</v>
      </c>
      <c r="C15" s="18">
        <f>+'Cartera vigente por mes'!C12</f>
        <v>330845</v>
      </c>
      <c r="D15" s="26">
        <f>+'Cartera vigente por mes'!O12</f>
        <v>353863</v>
      </c>
      <c r="E15" s="28">
        <f t="shared" si="0"/>
        <v>23018</v>
      </c>
      <c r="F15" s="82">
        <f t="shared" si="1"/>
        <v>0.06957336517100153</v>
      </c>
      <c r="G15" s="28"/>
      <c r="H15" s="26">
        <f>+'Cartera vigente por mes'!C66</f>
        <v>639776</v>
      </c>
      <c r="I15" s="26">
        <f>+'Cartera vigente por mes'!O66</f>
        <v>671564</v>
      </c>
      <c r="J15" s="28">
        <f t="shared" si="2"/>
        <v>31788</v>
      </c>
      <c r="K15" s="82">
        <f t="shared" si="3"/>
        <v>0.04968614014905217</v>
      </c>
      <c r="L15" s="10"/>
      <c r="M15" s="56">
        <f t="shared" si="4"/>
        <v>1.8978079087104331</v>
      </c>
      <c r="N15" s="27"/>
      <c r="O15" s="96"/>
      <c r="P15" s="96"/>
      <c r="Q15" s="96"/>
      <c r="R15" s="96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ht="10.5">
      <c r="A16" s="10"/>
      <c r="B16" s="10"/>
      <c r="C16" s="39"/>
      <c r="D16" s="39"/>
      <c r="E16" s="39"/>
      <c r="F16" s="97"/>
      <c r="G16" s="28"/>
      <c r="H16" s="28"/>
      <c r="I16" s="28"/>
      <c r="J16" s="28"/>
      <c r="K16" s="83"/>
      <c r="L16" s="10"/>
      <c r="M16" s="56"/>
      <c r="N16" s="10"/>
      <c r="O16" s="96"/>
      <c r="P16" s="96"/>
      <c r="Q16" s="96"/>
      <c r="R16" s="96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ht="10.5">
      <c r="A17" s="105"/>
      <c r="B17" s="106" t="s">
        <v>43</v>
      </c>
      <c r="C17" s="126">
        <f>SUM(C9:C16)</f>
        <v>1480300</v>
      </c>
      <c r="D17" s="126">
        <f>SUM(D9:D16)</f>
        <v>1584696</v>
      </c>
      <c r="E17" s="126">
        <f>SUM(E9:E16)</f>
        <v>104396</v>
      </c>
      <c r="F17" s="127">
        <f>E17/C17</f>
        <v>0.07052354252516382</v>
      </c>
      <c r="G17" s="126"/>
      <c r="H17" s="126">
        <f>SUM(H9:H16)</f>
        <v>2818597</v>
      </c>
      <c r="I17" s="126">
        <f>SUM(I9:I16)</f>
        <v>2961070</v>
      </c>
      <c r="J17" s="126">
        <f>SUM(J9:J16)</f>
        <v>142473</v>
      </c>
      <c r="K17" s="127">
        <f>J17/H17</f>
        <v>0.05054748869739094</v>
      </c>
      <c r="L17" s="10"/>
      <c r="M17" s="56">
        <f>+I17/D17</f>
        <v>1.8685413479935584</v>
      </c>
      <c r="N17" s="10"/>
      <c r="O17" s="96"/>
      <c r="P17" s="96"/>
      <c r="Q17" s="96"/>
      <c r="R17" s="96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ht="10.5">
      <c r="A18" s="10"/>
      <c r="B18" s="10"/>
      <c r="C18" s="39"/>
      <c r="D18" s="39"/>
      <c r="E18" s="39"/>
      <c r="F18" s="97"/>
      <c r="G18" s="28"/>
      <c r="H18" s="28"/>
      <c r="I18" s="28"/>
      <c r="J18" s="28"/>
      <c r="K18" s="83"/>
      <c r="L18" s="10"/>
      <c r="M18" s="56"/>
      <c r="N18" s="10"/>
      <c r="O18" s="96"/>
      <c r="P18" s="96"/>
      <c r="Q18" s="96"/>
      <c r="R18" s="96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ht="10.5">
      <c r="A19" s="14">
        <v>62</v>
      </c>
      <c r="B19" s="17" t="str">
        <f>+'Cartera vigente por mes'!B16</f>
        <v>San Lorenzo</v>
      </c>
      <c r="C19" s="18">
        <f>+'Cartera vigente por mes'!C16</f>
        <v>1415</v>
      </c>
      <c r="D19" s="26">
        <f>+'Cartera vigente por mes'!O16</f>
        <v>1230</v>
      </c>
      <c r="E19" s="28">
        <f aca="true" t="shared" si="5" ref="E19:E24">D19-C19</f>
        <v>-185</v>
      </c>
      <c r="F19" s="82">
        <f aca="true" t="shared" si="6" ref="F19:F24">E19/C19</f>
        <v>-0.13074204946996468</v>
      </c>
      <c r="G19" s="28"/>
      <c r="H19" s="26">
        <f>+'Cartera vigente por mes'!C70</f>
        <v>4159</v>
      </c>
      <c r="I19" s="26">
        <f>+'Cartera vigente por mes'!O70</f>
        <v>3435</v>
      </c>
      <c r="J19" s="28">
        <f aca="true" t="shared" si="7" ref="J19:J24">I19-H19</f>
        <v>-724</v>
      </c>
      <c r="K19" s="82">
        <f aca="true" t="shared" si="8" ref="K19:K24">J19/H19</f>
        <v>-0.17408030776628997</v>
      </c>
      <c r="L19" s="10"/>
      <c r="M19" s="56">
        <f aca="true" t="shared" si="9" ref="M19:M24">+I19/D19</f>
        <v>2.792682926829268</v>
      </c>
      <c r="N19" s="10"/>
      <c r="O19" s="96"/>
      <c r="P19" s="96"/>
      <c r="Q19" s="96"/>
      <c r="R19" s="96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ht="10.5">
      <c r="A20" s="14">
        <v>63</v>
      </c>
      <c r="B20" s="17" t="str">
        <f>+'Cartera vigente por mes'!B17</f>
        <v>Fusat Ltda.</v>
      </c>
      <c r="C20" s="18">
        <f>+'Cartera vigente por mes'!C17</f>
        <v>12982</v>
      </c>
      <c r="D20" s="26">
        <f>+'Cartera vigente por mes'!O17</f>
        <v>12730</v>
      </c>
      <c r="E20" s="28">
        <f t="shared" si="5"/>
        <v>-252</v>
      </c>
      <c r="F20" s="82">
        <f t="shared" si="6"/>
        <v>-0.019411492836234785</v>
      </c>
      <c r="G20" s="28"/>
      <c r="H20" s="26">
        <f>+'Cartera vigente por mes'!C71</f>
        <v>29713</v>
      </c>
      <c r="I20" s="26">
        <f>+'Cartera vigente por mes'!O71</f>
        <v>29021</v>
      </c>
      <c r="J20" s="28">
        <f t="shared" si="7"/>
        <v>-692</v>
      </c>
      <c r="K20" s="82">
        <f t="shared" si="8"/>
        <v>-0.023289469255881264</v>
      </c>
      <c r="L20" s="10"/>
      <c r="M20" s="56">
        <f t="shared" si="9"/>
        <v>2.279732914375491</v>
      </c>
      <c r="N20" s="10"/>
      <c r="O20" s="96"/>
      <c r="P20" s="96"/>
      <c r="Q20" s="96"/>
      <c r="R20" s="96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ht="10.5">
      <c r="A21" s="14">
        <v>65</v>
      </c>
      <c r="B21" s="17" t="str">
        <f>+'Cartera vigente por mes'!B18</f>
        <v>Chuquicamata</v>
      </c>
      <c r="C21" s="18">
        <f>+'Cartera vigente por mes'!C18</f>
        <v>12503</v>
      </c>
      <c r="D21" s="26">
        <f>+'Cartera vigente por mes'!O18</f>
        <v>12119</v>
      </c>
      <c r="E21" s="28">
        <f t="shared" si="5"/>
        <v>-384</v>
      </c>
      <c r="F21" s="82">
        <f t="shared" si="6"/>
        <v>-0.030712628969047428</v>
      </c>
      <c r="G21" s="28"/>
      <c r="H21" s="26">
        <f>+'Cartera vigente por mes'!C72</f>
        <v>36625</v>
      </c>
      <c r="I21" s="26">
        <f>+'Cartera vigente por mes'!O72</f>
        <v>34255</v>
      </c>
      <c r="J21" s="28">
        <f t="shared" si="7"/>
        <v>-2370</v>
      </c>
      <c r="K21" s="82">
        <f t="shared" si="8"/>
        <v>-0.0647098976109215</v>
      </c>
      <c r="L21" s="10"/>
      <c r="M21" s="56">
        <f t="shared" si="9"/>
        <v>2.8265533459856425</v>
      </c>
      <c r="N21" s="10"/>
      <c r="O21" s="96"/>
      <c r="P21" s="96"/>
      <c r="Q21" s="96"/>
      <c r="R21" s="96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ht="10.5">
      <c r="A22" s="14">
        <v>68</v>
      </c>
      <c r="B22" s="17" t="str">
        <f>+'Cartera vigente por mes'!B19</f>
        <v>Río Blanco</v>
      </c>
      <c r="C22" s="18">
        <f>+'Cartera vigente por mes'!C19</f>
        <v>2148</v>
      </c>
      <c r="D22" s="26">
        <f>+'Cartera vigente por mes'!O19</f>
        <v>2077</v>
      </c>
      <c r="E22" s="28">
        <f t="shared" si="5"/>
        <v>-71</v>
      </c>
      <c r="F22" s="82">
        <f t="shared" si="6"/>
        <v>-0.033054003724394786</v>
      </c>
      <c r="G22" s="28"/>
      <c r="H22" s="26">
        <f>+'Cartera vigente por mes'!C73</f>
        <v>6445</v>
      </c>
      <c r="I22" s="26">
        <f>+'Cartera vigente por mes'!O73</f>
        <v>6246</v>
      </c>
      <c r="J22" s="28">
        <f t="shared" si="7"/>
        <v>-199</v>
      </c>
      <c r="K22" s="82">
        <f t="shared" si="8"/>
        <v>-0.030876648564778897</v>
      </c>
      <c r="L22" s="10"/>
      <c r="M22" s="56">
        <f t="shared" si="9"/>
        <v>3.007221954742417</v>
      </c>
      <c r="N22" s="10"/>
      <c r="O22" s="96"/>
      <c r="P22" s="96"/>
      <c r="Q22" s="96"/>
      <c r="R22" s="96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ht="10.5">
      <c r="A23" s="14">
        <v>76</v>
      </c>
      <c r="B23" s="17" t="str">
        <f>+'Cartera vigente por mes'!B20</f>
        <v>Isapre Fundación</v>
      </c>
      <c r="C23" s="18">
        <f>+'Cartera vigente por mes'!C20</f>
        <v>14778</v>
      </c>
      <c r="D23" s="26">
        <f>+'Cartera vigente por mes'!O20</f>
        <v>15118</v>
      </c>
      <c r="E23" s="28">
        <f t="shared" si="5"/>
        <v>340</v>
      </c>
      <c r="F23" s="82">
        <f t="shared" si="6"/>
        <v>0.023007172824468805</v>
      </c>
      <c r="G23" s="28"/>
      <c r="H23" s="26">
        <f>+'Cartera vigente por mes'!C74</f>
        <v>27078</v>
      </c>
      <c r="I23" s="26">
        <f>+'Cartera vigente por mes'!O74</f>
        <v>27358</v>
      </c>
      <c r="J23" s="28">
        <f t="shared" si="7"/>
        <v>280</v>
      </c>
      <c r="K23" s="82">
        <f t="shared" si="8"/>
        <v>0.010340497821109388</v>
      </c>
      <c r="L23" s="10"/>
      <c r="M23" s="56">
        <f t="shared" si="9"/>
        <v>1.8096309035586717</v>
      </c>
      <c r="N23" s="10"/>
      <c r="O23" s="96"/>
      <c r="P23" s="96"/>
      <c r="Q23" s="96"/>
      <c r="R23" s="96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ht="10.5">
      <c r="A24" s="14">
        <v>94</v>
      </c>
      <c r="B24" s="17" t="str">
        <f>+'Cartera vigente por mes'!B21</f>
        <v>Cruz del Norte</v>
      </c>
      <c r="C24" s="18">
        <f>+'Cartera vigente por mes'!C21</f>
        <v>1173</v>
      </c>
      <c r="D24" s="26">
        <f>+'Cartera vigente por mes'!O21</f>
        <v>1226</v>
      </c>
      <c r="E24" s="28">
        <f t="shared" si="5"/>
        <v>53</v>
      </c>
      <c r="F24" s="82">
        <f t="shared" si="6"/>
        <v>0.045183290707587385</v>
      </c>
      <c r="G24" s="28"/>
      <c r="H24" s="26">
        <f>+'Cartera vigente por mes'!C75</f>
        <v>3356</v>
      </c>
      <c r="I24" s="26">
        <f>+'Cartera vigente por mes'!O75</f>
        <v>3334</v>
      </c>
      <c r="J24" s="28">
        <f t="shared" si="7"/>
        <v>-22</v>
      </c>
      <c r="K24" s="82">
        <f t="shared" si="8"/>
        <v>-0.006555423122765197</v>
      </c>
      <c r="L24" s="10"/>
      <c r="M24" s="56">
        <f t="shared" si="9"/>
        <v>2.7194127243066886</v>
      </c>
      <c r="N24" s="10"/>
      <c r="O24" s="96"/>
      <c r="P24" s="96"/>
      <c r="Q24" s="96"/>
      <c r="R24" s="96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ht="10.5">
      <c r="A25" s="10"/>
      <c r="B25" s="10"/>
      <c r="C25" s="39"/>
      <c r="D25" s="39"/>
      <c r="E25" s="39"/>
      <c r="F25" s="97"/>
      <c r="G25" s="28"/>
      <c r="H25" s="28"/>
      <c r="I25" s="28"/>
      <c r="J25" s="28"/>
      <c r="K25" s="83"/>
      <c r="L25" s="27"/>
      <c r="M25" s="56"/>
      <c r="N25" s="27"/>
      <c r="O25" s="96"/>
      <c r="P25" s="96"/>
      <c r="Q25" s="96"/>
      <c r="R25" s="96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ht="10.5">
      <c r="A26" s="106"/>
      <c r="B26" s="106" t="s">
        <v>49</v>
      </c>
      <c r="C26" s="126">
        <f>SUM(C19:C24)</f>
        <v>44999</v>
      </c>
      <c r="D26" s="126">
        <f>SUM(D19:D24)</f>
        <v>44500</v>
      </c>
      <c r="E26" s="126">
        <f>SUM(E19:E24)</f>
        <v>-499</v>
      </c>
      <c r="F26" s="127">
        <f>E26/C26</f>
        <v>-0.011089135314118091</v>
      </c>
      <c r="G26" s="126"/>
      <c r="H26" s="126">
        <f>SUM(H19:H24)</f>
        <v>107376</v>
      </c>
      <c r="I26" s="126">
        <f>SUM(I19:I24)</f>
        <v>103649</v>
      </c>
      <c r="J26" s="126">
        <f>SUM(J19:J24)</f>
        <v>-3727</v>
      </c>
      <c r="K26" s="127">
        <f>J26/H26</f>
        <v>-0.034709804798092686</v>
      </c>
      <c r="L26" s="27"/>
      <c r="M26" s="56">
        <f>+I26/D26</f>
        <v>2.329191011235955</v>
      </c>
      <c r="N26" s="27"/>
      <c r="O26" s="96"/>
      <c r="P26" s="96"/>
      <c r="Q26" s="96"/>
      <c r="R26" s="96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ht="10.5">
      <c r="A27" s="10"/>
      <c r="B27" s="10"/>
      <c r="C27" s="39"/>
      <c r="D27" s="39"/>
      <c r="E27" s="39"/>
      <c r="F27" s="97"/>
      <c r="G27" s="28"/>
      <c r="H27" s="28"/>
      <c r="I27" s="28"/>
      <c r="J27" s="28"/>
      <c r="K27" s="83"/>
      <c r="L27" s="27"/>
      <c r="M27" s="56"/>
      <c r="N27" s="27"/>
      <c r="O27" s="96"/>
      <c r="P27" s="96"/>
      <c r="Q27" s="96"/>
      <c r="R27" s="96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30" ht="11.25" thickBot="1">
      <c r="A28" s="128"/>
      <c r="B28" s="109" t="s">
        <v>50</v>
      </c>
      <c r="C28" s="126">
        <f>C17+C26</f>
        <v>1525299</v>
      </c>
      <c r="D28" s="126">
        <f>D17+D26</f>
        <v>1629196</v>
      </c>
      <c r="E28" s="126">
        <f>E17+E26</f>
        <v>103897</v>
      </c>
      <c r="F28" s="127">
        <f>E28/C28</f>
        <v>0.0681158251595261</v>
      </c>
      <c r="G28" s="126"/>
      <c r="H28" s="126">
        <f>H17+H26</f>
        <v>2925973</v>
      </c>
      <c r="I28" s="126">
        <f>I17+I26</f>
        <v>3064719</v>
      </c>
      <c r="J28" s="126">
        <f>J17+J26</f>
        <v>138746</v>
      </c>
      <c r="K28" s="127">
        <f>J28/H28</f>
        <v>0.04741875608558247</v>
      </c>
      <c r="L28" s="27"/>
      <c r="M28" s="56">
        <f>+I28/D28</f>
        <v>1.8811235726088205</v>
      </c>
      <c r="N28" s="27"/>
      <c r="O28" s="96"/>
      <c r="P28" s="96"/>
      <c r="Q28" s="96"/>
      <c r="R28" s="96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</row>
    <row r="29" spans="1:30" ht="10.5">
      <c r="A29" s="98"/>
      <c r="B29" s="17" t="str">
        <f>+'Cartera vigente por mes'!B26</f>
        <v>Fuente: Superintendencia de Salud, Archivo Maestro de Beneficiarios.</v>
      </c>
      <c r="C29" s="98"/>
      <c r="D29" s="98"/>
      <c r="E29" s="98"/>
      <c r="F29" s="99"/>
      <c r="G29" s="100"/>
      <c r="H29" s="100"/>
      <c r="I29" s="100"/>
      <c r="J29" s="100"/>
      <c r="K29" s="100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</row>
    <row r="30" spans="7:30" ht="10.5"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</row>
    <row r="31" spans="1:11" ht="14.25">
      <c r="A31" s="175" t="s">
        <v>224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2:11" ht="10.5">
      <c r="B32" s="177"/>
      <c r="C32" s="177"/>
      <c r="D32" s="177"/>
      <c r="E32" s="177"/>
      <c r="F32" s="177"/>
      <c r="G32" s="177"/>
      <c r="H32" s="177"/>
      <c r="I32" s="177"/>
      <c r="J32" s="177"/>
      <c r="K32" s="177"/>
    </row>
    <row r="33" ht="10.5"/>
    <row r="34" ht="10.5"/>
    <row r="35" ht="10.5"/>
    <row r="36" ht="10.5"/>
    <row r="37" ht="10.5"/>
    <row r="38" ht="10.5"/>
  </sheetData>
  <sheetProtection/>
  <mergeCells count="6">
    <mergeCell ref="A1:K1"/>
    <mergeCell ref="A31:K31"/>
    <mergeCell ref="B32:K32"/>
    <mergeCell ref="B2:K2"/>
    <mergeCell ref="B3:K3"/>
    <mergeCell ref="B4:K4"/>
  </mergeCells>
  <hyperlinks>
    <hyperlink ref="A1" location="Indice!A1" display="Volver"/>
    <hyperlink ref="A31" location="Indice!A1" display="Volver"/>
  </hyperlink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O63"/>
  <sheetViews>
    <sheetView showGridLines="0" zoomScale="90" zoomScaleNormal="90" zoomScalePageLayoutView="0" workbookViewId="0" topLeftCell="A1">
      <selection activeCell="B3" sqref="B3:V3"/>
    </sheetView>
  </sheetViews>
  <sheetFormatPr defaultColWidth="0" defaultRowHeight="15" zeroHeight="1"/>
  <cols>
    <col min="1" max="1" width="3.69921875" style="8" bestFit="1" customWidth="1"/>
    <col min="2" max="2" width="18.3984375" style="8" customWidth="1"/>
    <col min="3" max="3" width="6.59765625" style="8" bestFit="1" customWidth="1"/>
    <col min="4" max="9" width="6.69921875" style="8" bestFit="1" customWidth="1"/>
    <col min="10" max="10" width="8.19921875" style="8" bestFit="1" customWidth="1"/>
    <col min="11" max="13" width="7.19921875" style="8" bestFit="1" customWidth="1"/>
    <col min="14" max="14" width="6.8984375" style="8" bestFit="1" customWidth="1"/>
    <col min="15" max="15" width="8.19921875" style="8" bestFit="1" customWidth="1"/>
    <col min="16" max="16" width="6.8984375" style="8" bestFit="1" customWidth="1"/>
    <col min="17" max="17" width="9.09765625" style="8" bestFit="1" customWidth="1"/>
    <col min="18" max="20" width="6.59765625" style="8" bestFit="1" customWidth="1"/>
    <col min="21" max="21" width="5.5" style="8" hidden="1" customWidth="1"/>
    <col min="22" max="22" width="8" style="8" bestFit="1" customWidth="1"/>
    <col min="23" max="23" width="11.3984375" style="8" hidden="1" customWidth="1"/>
    <col min="24" max="24" width="0" style="8" hidden="1" customWidth="1"/>
    <col min="25" max="25" width="11" style="8" hidden="1" customWidth="1"/>
    <col min="26" max="26" width="12.69921875" style="8" hidden="1" customWidth="1"/>
    <col min="27" max="27" width="13.3984375" style="8" hidden="1" customWidth="1"/>
    <col min="28" max="28" width="12.3984375" style="8" hidden="1" customWidth="1"/>
    <col min="29" max="30" width="0" style="8" hidden="1" customWidth="1"/>
    <col min="31" max="31" width="10" style="8" hidden="1" customWidth="1"/>
    <col min="32" max="16384" width="0" style="8" hidden="1" customWidth="1"/>
  </cols>
  <sheetData>
    <row r="1" spans="1:22" ht="14.25">
      <c r="A1" s="175" t="s">
        <v>224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</row>
    <row r="2" spans="2:31" ht="14.25" thickBot="1">
      <c r="B2" s="176" t="s">
        <v>134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32"/>
      <c r="AE2" s="37"/>
    </row>
    <row r="3" spans="2:31" ht="13.5">
      <c r="B3" s="176" t="s">
        <v>254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32"/>
      <c r="X3" s="27"/>
      <c r="Y3" s="77" t="s">
        <v>135</v>
      </c>
      <c r="Z3" s="11" t="s">
        <v>136</v>
      </c>
      <c r="AA3" s="11"/>
      <c r="AB3" s="11" t="s">
        <v>108</v>
      </c>
      <c r="AE3" s="37"/>
    </row>
    <row r="4" spans="1:31" ht="11.25" thickBot="1">
      <c r="A4" s="14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86"/>
      <c r="W4" s="27"/>
      <c r="X4" s="27"/>
      <c r="Y4" s="13" t="s">
        <v>137</v>
      </c>
      <c r="Z4" s="13" t="s">
        <v>138</v>
      </c>
      <c r="AA4" s="13" t="s">
        <v>139</v>
      </c>
      <c r="AB4" s="13" t="s">
        <v>110</v>
      </c>
      <c r="AE4" s="37"/>
    </row>
    <row r="5" spans="1:31" ht="10.5">
      <c r="A5" s="114" t="s">
        <v>1</v>
      </c>
      <c r="B5" s="114" t="s">
        <v>1</v>
      </c>
      <c r="C5" s="130" t="s">
        <v>227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1" t="s">
        <v>4</v>
      </c>
      <c r="R5" s="131" t="s">
        <v>140</v>
      </c>
      <c r="S5" s="131" t="s">
        <v>141</v>
      </c>
      <c r="T5" s="131" t="s">
        <v>142</v>
      </c>
      <c r="U5" s="131" t="s">
        <v>143</v>
      </c>
      <c r="V5" s="132"/>
      <c r="X5" s="27"/>
      <c r="Y5" s="15" t="s">
        <v>73</v>
      </c>
      <c r="Z5" s="15" t="s">
        <v>73</v>
      </c>
      <c r="AA5" s="15" t="s">
        <v>73</v>
      </c>
      <c r="AB5" s="15" t="s">
        <v>112</v>
      </c>
      <c r="AE5" s="37"/>
    </row>
    <row r="6" spans="1:31" ht="10.5">
      <c r="A6" s="122" t="s">
        <v>37</v>
      </c>
      <c r="B6" s="122" t="s">
        <v>38</v>
      </c>
      <c r="C6" s="133" t="s">
        <v>236</v>
      </c>
      <c r="D6" s="133" t="s">
        <v>144</v>
      </c>
      <c r="E6" s="133" t="s">
        <v>145</v>
      </c>
      <c r="F6" s="133" t="s">
        <v>146</v>
      </c>
      <c r="G6" s="133" t="s">
        <v>147</v>
      </c>
      <c r="H6" s="133" t="s">
        <v>148</v>
      </c>
      <c r="I6" s="133" t="s">
        <v>149</v>
      </c>
      <c r="J6" s="134" t="s">
        <v>150</v>
      </c>
      <c r="K6" s="134" t="s">
        <v>151</v>
      </c>
      <c r="L6" s="134" t="s">
        <v>152</v>
      </c>
      <c r="M6" s="134" t="s">
        <v>153</v>
      </c>
      <c r="N6" s="134" t="s">
        <v>154</v>
      </c>
      <c r="O6" s="134" t="s">
        <v>228</v>
      </c>
      <c r="P6" s="133" t="s">
        <v>215</v>
      </c>
      <c r="Q6" s="133" t="s">
        <v>155</v>
      </c>
      <c r="R6" s="133" t="s">
        <v>156</v>
      </c>
      <c r="S6" s="133" t="s">
        <v>157</v>
      </c>
      <c r="T6" s="133" t="s">
        <v>158</v>
      </c>
      <c r="U6" s="134" t="s">
        <v>165</v>
      </c>
      <c r="V6" s="133" t="s">
        <v>4</v>
      </c>
      <c r="X6" s="27"/>
      <c r="Y6" s="87" t="s">
        <v>159</v>
      </c>
      <c r="Z6" s="87" t="s">
        <v>160</v>
      </c>
      <c r="AA6" s="87" t="s">
        <v>160</v>
      </c>
      <c r="AB6" s="87" t="s">
        <v>161</v>
      </c>
      <c r="AE6" s="37"/>
    </row>
    <row r="7" spans="1:41" ht="10.5">
      <c r="A7" s="10">
        <v>67</v>
      </c>
      <c r="B7" s="17" t="str">
        <f>+'Variacion anual de cartera'!B9</f>
        <v>Colmena Golden Cross</v>
      </c>
      <c r="C7" s="26">
        <v>356</v>
      </c>
      <c r="D7" s="26">
        <v>295</v>
      </c>
      <c r="E7" s="26">
        <v>1016</v>
      </c>
      <c r="F7" s="26">
        <v>1514</v>
      </c>
      <c r="G7" s="26">
        <v>1699</v>
      </c>
      <c r="H7" s="26">
        <v>2868</v>
      </c>
      <c r="I7" s="26">
        <v>2135</v>
      </c>
      <c r="J7" s="26">
        <v>8316</v>
      </c>
      <c r="K7" s="26">
        <v>9631</v>
      </c>
      <c r="L7" s="26">
        <v>11199</v>
      </c>
      <c r="M7" s="26">
        <v>11227</v>
      </c>
      <c r="N7" s="26">
        <v>10716</v>
      </c>
      <c r="O7" s="26">
        <v>143804</v>
      </c>
      <c r="P7" s="26">
        <v>3153</v>
      </c>
      <c r="Q7" s="28">
        <f aca="true" t="shared" si="0" ref="Q7:Q13">SUM(C7:P7)</f>
        <v>207929</v>
      </c>
      <c r="R7" s="26">
        <v>8750</v>
      </c>
      <c r="S7" s="26">
        <v>21341</v>
      </c>
      <c r="T7" s="26">
        <v>18045</v>
      </c>
      <c r="U7" s="26"/>
      <c r="V7" s="28">
        <f aca="true" t="shared" si="1" ref="V7:V13">SUM(Q7:U7)</f>
        <v>256065</v>
      </c>
      <c r="X7" s="27"/>
      <c r="Y7" s="88">
        <f>+'Participacion de cartera'!I8</f>
        <v>0.1571726176592626</v>
      </c>
      <c r="Z7" s="88">
        <f aca="true" t="shared" si="2" ref="Z7:Z13">SUM(C7:G7)/Q7</f>
        <v>0.023469549702061762</v>
      </c>
      <c r="AA7" s="88">
        <f aca="true" t="shared" si="3" ref="AA7:AA13">+T7/V7</f>
        <v>0.07047038837795092</v>
      </c>
      <c r="AB7" s="33">
        <f>+'Cartera vigente por mes'!S6</f>
        <v>0.869378339871733</v>
      </c>
      <c r="AC7" s="33"/>
      <c r="AD7" s="33"/>
      <c r="AE7" s="45"/>
      <c r="AJ7" s="26"/>
      <c r="AK7" s="28"/>
      <c r="AL7" s="28"/>
      <c r="AM7" s="28"/>
      <c r="AN7" s="28"/>
      <c r="AO7" s="28"/>
    </row>
    <row r="8" spans="1:41" ht="10.5">
      <c r="A8" s="10">
        <v>78</v>
      </c>
      <c r="B8" s="17" t="str">
        <f>+'Variacion anual de cartera'!B10</f>
        <v>Isapre Cruz Blanca S.A.</v>
      </c>
      <c r="C8" s="26">
        <v>1023</v>
      </c>
      <c r="D8" s="26">
        <v>748</v>
      </c>
      <c r="E8" s="26">
        <v>1645</v>
      </c>
      <c r="F8" s="26">
        <v>3394</v>
      </c>
      <c r="G8" s="26">
        <v>4060</v>
      </c>
      <c r="H8" s="26">
        <v>6776</v>
      </c>
      <c r="I8" s="26">
        <v>5383</v>
      </c>
      <c r="J8" s="26">
        <v>17275</v>
      </c>
      <c r="K8" s="26">
        <v>18696</v>
      </c>
      <c r="L8" s="26">
        <v>19885</v>
      </c>
      <c r="M8" s="26">
        <v>18744</v>
      </c>
      <c r="N8" s="26">
        <v>16910</v>
      </c>
      <c r="O8" s="26">
        <v>149062</v>
      </c>
      <c r="P8" s="26">
        <v>19007</v>
      </c>
      <c r="Q8" s="28">
        <f>SUM(C8:P8)+34</f>
        <v>282642</v>
      </c>
      <c r="R8" s="26">
        <v>4727</v>
      </c>
      <c r="S8" s="26">
        <v>24307</v>
      </c>
      <c r="T8" s="26">
        <v>18191</v>
      </c>
      <c r="U8" s="26"/>
      <c r="V8" s="28">
        <f t="shared" si="1"/>
        <v>329867</v>
      </c>
      <c r="X8" s="27"/>
      <c r="Y8" s="88">
        <f>+'Participacion de cartera'!I9</f>
        <v>0.20247226239200194</v>
      </c>
      <c r="Z8" s="88">
        <f t="shared" si="2"/>
        <v>0.0384585447314978</v>
      </c>
      <c r="AA8" s="88">
        <f t="shared" si="3"/>
        <v>0.055146468122000684</v>
      </c>
      <c r="AB8" s="33">
        <f>+'Cartera vigente por mes'!S7</f>
        <v>0.8841937470332405</v>
      </c>
      <c r="AC8" s="33"/>
      <c r="AD8" s="33"/>
      <c r="AE8" s="45"/>
      <c r="AJ8" s="26"/>
      <c r="AK8" s="28"/>
      <c r="AL8" s="28"/>
      <c r="AM8" s="28"/>
      <c r="AN8" s="28"/>
      <c r="AO8" s="28"/>
    </row>
    <row r="9" spans="1:41" ht="10.5">
      <c r="A9" s="10">
        <v>80</v>
      </c>
      <c r="B9" s="17" t="str">
        <f>+'Variacion anual de cartera'!B11</f>
        <v>Vida Tres</v>
      </c>
      <c r="C9" s="26">
        <v>151</v>
      </c>
      <c r="D9" s="26">
        <v>231</v>
      </c>
      <c r="E9" s="26">
        <v>418</v>
      </c>
      <c r="F9" s="26">
        <v>514</v>
      </c>
      <c r="G9" s="26">
        <v>477</v>
      </c>
      <c r="H9" s="26">
        <v>743</v>
      </c>
      <c r="I9" s="26">
        <v>536</v>
      </c>
      <c r="J9" s="26">
        <v>1816</v>
      </c>
      <c r="K9" s="26">
        <v>2038</v>
      </c>
      <c r="L9" s="26">
        <v>2317</v>
      </c>
      <c r="M9" s="26">
        <v>2322</v>
      </c>
      <c r="N9" s="26">
        <v>2173</v>
      </c>
      <c r="O9" s="26">
        <v>37485</v>
      </c>
      <c r="P9" s="26">
        <v>5058</v>
      </c>
      <c r="Q9" s="28">
        <f>SUM(C9:P9)+107</f>
        <v>56386</v>
      </c>
      <c r="R9" s="26">
        <v>7842</v>
      </c>
      <c r="S9" s="26">
        <v>4104</v>
      </c>
      <c r="T9" s="26">
        <v>4976</v>
      </c>
      <c r="U9" s="26"/>
      <c r="V9" s="28">
        <f t="shared" si="1"/>
        <v>73308</v>
      </c>
      <c r="X9" s="27"/>
      <c r="Y9" s="88">
        <f>+'Participacion de cartera'!I10</f>
        <v>0.0449964276858033</v>
      </c>
      <c r="Z9" s="88">
        <f t="shared" si="2"/>
        <v>0.03176320363210726</v>
      </c>
      <c r="AA9" s="88">
        <f t="shared" si="3"/>
        <v>0.06787799421618378</v>
      </c>
      <c r="AB9" s="33">
        <f>+'Cartera vigente por mes'!S8</f>
        <v>0.8966954162225022</v>
      </c>
      <c r="AC9" s="33"/>
      <c r="AD9" s="33"/>
      <c r="AE9" s="45"/>
      <c r="AJ9" s="26"/>
      <c r="AK9" s="28"/>
      <c r="AL9" s="28"/>
      <c r="AM9" s="28"/>
      <c r="AN9" s="28"/>
      <c r="AO9" s="28"/>
    </row>
    <row r="10" spans="1:41" ht="10.5">
      <c r="A10" s="10">
        <v>81</v>
      </c>
      <c r="B10" s="17" t="str">
        <f>+'Variacion anual de cartera'!B12</f>
        <v>Ferrosalud</v>
      </c>
      <c r="C10" s="26">
        <v>113</v>
      </c>
      <c r="D10" s="26">
        <v>83</v>
      </c>
      <c r="E10" s="26">
        <v>124</v>
      </c>
      <c r="F10" s="26">
        <v>320</v>
      </c>
      <c r="G10" s="26">
        <v>452</v>
      </c>
      <c r="H10" s="26">
        <v>460</v>
      </c>
      <c r="I10" s="26">
        <v>527</v>
      </c>
      <c r="J10" s="26">
        <v>837</v>
      </c>
      <c r="K10" s="26">
        <v>610</v>
      </c>
      <c r="L10" s="26">
        <v>499</v>
      </c>
      <c r="M10" s="26">
        <v>411</v>
      </c>
      <c r="N10" s="26">
        <v>297</v>
      </c>
      <c r="O10" s="26">
        <v>846</v>
      </c>
      <c r="P10" s="26">
        <v>7282</v>
      </c>
      <c r="Q10" s="28">
        <f>SUM(C10:P10)+23</f>
        <v>12884</v>
      </c>
      <c r="R10" s="26"/>
      <c r="S10" s="26">
        <v>100</v>
      </c>
      <c r="T10" s="26">
        <v>299</v>
      </c>
      <c r="U10" s="26"/>
      <c r="V10" s="28">
        <f>SUM(Q10:U10)</f>
        <v>13283</v>
      </c>
      <c r="X10" s="27"/>
      <c r="Y10" s="88">
        <f>+'Participacion de cartera'!I11</f>
        <v>0.008153101284314472</v>
      </c>
      <c r="Z10" s="88">
        <f>SUM(C10:G10)/Q10</f>
        <v>0.08475628686743247</v>
      </c>
      <c r="AA10" s="88">
        <f>+T10/V10</f>
        <v>0.02250997515621471</v>
      </c>
      <c r="AB10" s="33">
        <f>+'Cartera vigente por mes'!S9</f>
        <v>0.3451678002840272</v>
      </c>
      <c r="AC10" s="33"/>
      <c r="AD10" s="33"/>
      <c r="AE10" s="45"/>
      <c r="AK10" s="28"/>
      <c r="AL10" s="28"/>
      <c r="AM10" s="28"/>
      <c r="AN10" s="28"/>
      <c r="AO10" s="28"/>
    </row>
    <row r="11" spans="1:41" ht="10.5">
      <c r="A11" s="10">
        <v>88</v>
      </c>
      <c r="B11" s="17" t="str">
        <f>+'Variacion anual de cartera'!B13</f>
        <v>Mas Vida</v>
      </c>
      <c r="C11" s="26">
        <v>663</v>
      </c>
      <c r="D11" s="26">
        <v>567</v>
      </c>
      <c r="E11" s="26">
        <v>1039</v>
      </c>
      <c r="F11" s="26">
        <v>1682</v>
      </c>
      <c r="G11" s="26">
        <v>1807</v>
      </c>
      <c r="H11" s="26">
        <v>3422</v>
      </c>
      <c r="I11" s="26">
        <v>2501</v>
      </c>
      <c r="J11" s="26">
        <v>9129</v>
      </c>
      <c r="K11" s="26">
        <v>10782</v>
      </c>
      <c r="L11" s="26">
        <v>12509</v>
      </c>
      <c r="M11" s="26">
        <v>13272</v>
      </c>
      <c r="N11" s="26">
        <v>12682</v>
      </c>
      <c r="O11" s="26">
        <v>115409</v>
      </c>
      <c r="P11" s="26">
        <v>15819</v>
      </c>
      <c r="Q11" s="28">
        <f t="shared" si="0"/>
        <v>201283</v>
      </c>
      <c r="R11" s="26">
        <v>6048</v>
      </c>
      <c r="S11" s="26">
        <v>13887</v>
      </c>
      <c r="T11" s="26">
        <v>5029</v>
      </c>
      <c r="U11" s="26"/>
      <c r="V11" s="28">
        <f t="shared" si="1"/>
        <v>226247</v>
      </c>
      <c r="X11" s="27"/>
      <c r="Y11" s="88">
        <f>+'Participacion de cartera'!I12</f>
        <v>0.13887033849825312</v>
      </c>
      <c r="Z11" s="88">
        <f t="shared" si="2"/>
        <v>0.028606489370687042</v>
      </c>
      <c r="AA11" s="88">
        <f t="shared" si="3"/>
        <v>0.02222791904423042</v>
      </c>
      <c r="AB11" s="33">
        <f>+'Cartera vigente por mes'!S10</f>
        <v>0.9122445214907032</v>
      </c>
      <c r="AC11" s="33"/>
      <c r="AD11" s="33"/>
      <c r="AE11" s="45"/>
      <c r="AJ11" s="26"/>
      <c r="AK11" s="28"/>
      <c r="AL11" s="28"/>
      <c r="AM11" s="28"/>
      <c r="AN11" s="28"/>
      <c r="AO11" s="28"/>
    </row>
    <row r="12" spans="1:41" ht="10.5">
      <c r="A12" s="10">
        <v>99</v>
      </c>
      <c r="B12" s="17" t="str">
        <f>+'Variacion anual de cartera'!B14</f>
        <v>Isapre Banmédica</v>
      </c>
      <c r="C12" s="26">
        <v>1220</v>
      </c>
      <c r="D12" s="26">
        <v>1245</v>
      </c>
      <c r="E12" s="26">
        <v>2101</v>
      </c>
      <c r="F12" s="26">
        <v>3680</v>
      </c>
      <c r="G12" s="26">
        <v>4275</v>
      </c>
      <c r="H12" s="26">
        <v>6755</v>
      </c>
      <c r="I12" s="26">
        <v>5303</v>
      </c>
      <c r="J12" s="26">
        <v>17134</v>
      </c>
      <c r="K12" s="26">
        <v>18571</v>
      </c>
      <c r="L12" s="26">
        <v>19084</v>
      </c>
      <c r="M12" s="26">
        <v>17977</v>
      </c>
      <c r="N12" s="26">
        <v>16471</v>
      </c>
      <c r="O12" s="26">
        <v>142379</v>
      </c>
      <c r="P12" s="26">
        <v>27858</v>
      </c>
      <c r="Q12" s="28">
        <f>SUM(C12:P12)+549</f>
        <v>284602</v>
      </c>
      <c r="R12" s="26">
        <v>18032</v>
      </c>
      <c r="S12" s="26">
        <v>13227</v>
      </c>
      <c r="T12" s="26">
        <v>16202</v>
      </c>
      <c r="U12" s="26"/>
      <c r="V12" s="28">
        <f t="shared" si="1"/>
        <v>332063</v>
      </c>
      <c r="X12" s="27"/>
      <c r="Y12" s="88">
        <f>+'Participacion de cartera'!I13</f>
        <v>0.20382016651157994</v>
      </c>
      <c r="Z12" s="88">
        <f t="shared" si="2"/>
        <v>0.04399477164601795</v>
      </c>
      <c r="AA12" s="88">
        <f t="shared" si="3"/>
        <v>0.0487919461066123</v>
      </c>
      <c r="AB12" s="33">
        <f>+'Cartera vigente por mes'!S11</f>
        <v>0.8886364626578614</v>
      </c>
      <c r="AC12" s="33"/>
      <c r="AD12" s="33"/>
      <c r="AE12" s="45"/>
      <c r="AJ12" s="26"/>
      <c r="AK12" s="28"/>
      <c r="AL12" s="28"/>
      <c r="AM12" s="28"/>
      <c r="AN12" s="28"/>
      <c r="AO12" s="28"/>
    </row>
    <row r="13" spans="1:41" ht="10.5">
      <c r="A13" s="10">
        <v>107</v>
      </c>
      <c r="B13" s="17" t="str">
        <f>+'Variacion anual de cartera'!B15</f>
        <v>Consalud S.A.</v>
      </c>
      <c r="C13" s="26">
        <v>2039</v>
      </c>
      <c r="D13" s="26">
        <v>1614</v>
      </c>
      <c r="E13" s="26">
        <v>2965</v>
      </c>
      <c r="F13" s="26">
        <v>6334</v>
      </c>
      <c r="G13" s="26">
        <v>8667</v>
      </c>
      <c r="H13" s="26">
        <v>12469</v>
      </c>
      <c r="I13" s="26">
        <v>10768</v>
      </c>
      <c r="J13" s="26">
        <v>26501</v>
      </c>
      <c r="K13" s="26">
        <v>25849</v>
      </c>
      <c r="L13" s="26">
        <v>25405</v>
      </c>
      <c r="M13" s="26">
        <v>22574</v>
      </c>
      <c r="N13" s="26">
        <v>19559</v>
      </c>
      <c r="O13" s="26">
        <v>118556</v>
      </c>
      <c r="P13" s="26">
        <v>30359</v>
      </c>
      <c r="Q13" s="28">
        <f t="shared" si="0"/>
        <v>313659</v>
      </c>
      <c r="R13" s="26">
        <v>6809</v>
      </c>
      <c r="S13" s="26">
        <v>12693</v>
      </c>
      <c r="T13" s="26">
        <v>20702</v>
      </c>
      <c r="U13" s="26"/>
      <c r="V13" s="28">
        <f t="shared" si="1"/>
        <v>353863</v>
      </c>
      <c r="X13" s="27"/>
      <c r="Y13" s="88">
        <f>+'Participacion de cartera'!I14</f>
        <v>0.21720099975693533</v>
      </c>
      <c r="Z13" s="88">
        <f t="shared" si="2"/>
        <v>0.06892517032828645</v>
      </c>
      <c r="AA13" s="88">
        <f t="shared" si="3"/>
        <v>0.05850286692872665</v>
      </c>
      <c r="AB13" s="33">
        <f>+'Cartera vigente por mes'!S12</f>
        <v>0.9176722586431737</v>
      </c>
      <c r="AC13" s="33"/>
      <c r="AD13" s="33"/>
      <c r="AE13" s="45"/>
      <c r="AJ13" s="26"/>
      <c r="AK13" s="28"/>
      <c r="AL13" s="28"/>
      <c r="AM13" s="28"/>
      <c r="AN13" s="28"/>
      <c r="AO13" s="28"/>
    </row>
    <row r="14" spans="1:41" ht="10.5">
      <c r="A14" s="10"/>
      <c r="B14" s="10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X14" s="27"/>
      <c r="Y14" s="88"/>
      <c r="Z14" s="26"/>
      <c r="AB14" s="33"/>
      <c r="AC14" s="33"/>
      <c r="AD14" s="33"/>
      <c r="AE14" s="89"/>
      <c r="AJ14" s="26"/>
      <c r="AK14" s="28"/>
      <c r="AL14" s="28"/>
      <c r="AN14" s="28"/>
      <c r="AO14" s="28"/>
    </row>
    <row r="15" spans="1:41" ht="10.5">
      <c r="A15" s="105"/>
      <c r="B15" s="106" t="s">
        <v>43</v>
      </c>
      <c r="C15" s="126">
        <f aca="true" t="shared" si="4" ref="C15:P15">SUM(C7:C14)</f>
        <v>5565</v>
      </c>
      <c r="D15" s="126">
        <f t="shared" si="4"/>
        <v>4783</v>
      </c>
      <c r="E15" s="126">
        <f t="shared" si="4"/>
        <v>9308</v>
      </c>
      <c r="F15" s="126">
        <f t="shared" si="4"/>
        <v>17438</v>
      </c>
      <c r="G15" s="126">
        <f t="shared" si="4"/>
        <v>21437</v>
      </c>
      <c r="H15" s="126">
        <f t="shared" si="4"/>
        <v>33493</v>
      </c>
      <c r="I15" s="126">
        <f t="shared" si="4"/>
        <v>27153</v>
      </c>
      <c r="J15" s="126">
        <f t="shared" si="4"/>
        <v>81008</v>
      </c>
      <c r="K15" s="126">
        <f t="shared" si="4"/>
        <v>86177</v>
      </c>
      <c r="L15" s="126">
        <f t="shared" si="4"/>
        <v>90898</v>
      </c>
      <c r="M15" s="126">
        <f t="shared" si="4"/>
        <v>86527</v>
      </c>
      <c r="N15" s="126">
        <f t="shared" si="4"/>
        <v>78808</v>
      </c>
      <c r="O15" s="126">
        <f t="shared" si="4"/>
        <v>707541</v>
      </c>
      <c r="P15" s="126">
        <f t="shared" si="4"/>
        <v>108536</v>
      </c>
      <c r="Q15" s="126">
        <f>SUM(Q7:Q13)</f>
        <v>1359385</v>
      </c>
      <c r="R15" s="126">
        <f aca="true" t="shared" si="5" ref="R15:AI15">SUM(R7:R14)</f>
        <v>52208</v>
      </c>
      <c r="S15" s="126">
        <f t="shared" si="5"/>
        <v>89659</v>
      </c>
      <c r="T15" s="126">
        <f t="shared" si="5"/>
        <v>83444</v>
      </c>
      <c r="U15" s="126">
        <f t="shared" si="5"/>
        <v>0</v>
      </c>
      <c r="V15" s="126">
        <f t="shared" si="5"/>
        <v>1584696</v>
      </c>
      <c r="W15" s="28">
        <f t="shared" si="5"/>
        <v>0</v>
      </c>
      <c r="X15" s="28">
        <f t="shared" si="5"/>
        <v>0</v>
      </c>
      <c r="Y15" s="28">
        <f t="shared" si="5"/>
        <v>0.9726859137881507</v>
      </c>
      <c r="Z15" s="28">
        <f t="shared" si="5"/>
        <v>0.3199740162780907</v>
      </c>
      <c r="AA15" s="28">
        <f t="shared" si="5"/>
        <v>0.3455275579519194</v>
      </c>
      <c r="AB15" s="28">
        <f t="shared" si="5"/>
        <v>5.713988546203241</v>
      </c>
      <c r="AC15" s="28">
        <f t="shared" si="5"/>
        <v>0</v>
      </c>
      <c r="AD15" s="28">
        <f t="shared" si="5"/>
        <v>0</v>
      </c>
      <c r="AE15" s="28">
        <f t="shared" si="5"/>
        <v>0</v>
      </c>
      <c r="AF15" s="28">
        <f t="shared" si="5"/>
        <v>0</v>
      </c>
      <c r="AG15" s="28">
        <f t="shared" si="5"/>
        <v>0</v>
      </c>
      <c r="AH15" s="28">
        <f t="shared" si="5"/>
        <v>0</v>
      </c>
      <c r="AI15" s="28">
        <f t="shared" si="5"/>
        <v>0</v>
      </c>
      <c r="AJ15" s="28"/>
      <c r="AK15" s="28"/>
      <c r="AL15" s="28"/>
      <c r="AM15" s="28"/>
      <c r="AN15" s="28"/>
      <c r="AO15" s="28"/>
    </row>
    <row r="16" spans="1:41" ht="10.5">
      <c r="A16" s="10"/>
      <c r="B16" s="10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8"/>
      <c r="R16" s="28"/>
      <c r="S16" s="28"/>
      <c r="T16" s="28"/>
      <c r="U16" s="28"/>
      <c r="V16" s="28"/>
      <c r="X16" s="27"/>
      <c r="Y16" s="88"/>
      <c r="Z16" s="26"/>
      <c r="AB16" s="33"/>
      <c r="AC16" s="33"/>
      <c r="AD16" s="33"/>
      <c r="AE16" s="45"/>
      <c r="AK16" s="28"/>
      <c r="AL16" s="28"/>
      <c r="AM16" s="28"/>
      <c r="AN16" s="28"/>
      <c r="AO16" s="28"/>
    </row>
    <row r="17" spans="1:41" ht="10.5">
      <c r="A17" s="10">
        <v>62</v>
      </c>
      <c r="B17" s="17" t="str">
        <f>+'Variacion anual de cartera'!B19</f>
        <v>San Lorenzo</v>
      </c>
      <c r="C17" s="26"/>
      <c r="D17" s="26">
        <v>1</v>
      </c>
      <c r="E17" s="26"/>
      <c r="F17" s="26"/>
      <c r="G17" s="26">
        <v>1</v>
      </c>
      <c r="H17" s="26">
        <v>2</v>
      </c>
      <c r="I17" s="26">
        <v>2</v>
      </c>
      <c r="J17" s="26">
        <v>6</v>
      </c>
      <c r="K17" s="26">
        <v>7</v>
      </c>
      <c r="L17" s="26">
        <v>8</v>
      </c>
      <c r="M17" s="26">
        <v>8</v>
      </c>
      <c r="N17" s="26">
        <v>44</v>
      </c>
      <c r="O17" s="26">
        <v>851</v>
      </c>
      <c r="P17" s="26">
        <v>2</v>
      </c>
      <c r="Q17" s="28">
        <f aca="true" t="shared" si="6" ref="Q17:Q22">SUM(C17:P17)</f>
        <v>932</v>
      </c>
      <c r="R17" s="26"/>
      <c r="S17" s="26">
        <v>85</v>
      </c>
      <c r="T17" s="26">
        <v>213</v>
      </c>
      <c r="U17" s="26"/>
      <c r="V17" s="28">
        <f aca="true" t="shared" si="7" ref="V17:V22">SUM(Q17:U17)</f>
        <v>1230</v>
      </c>
      <c r="X17" s="27"/>
      <c r="Y17" s="88">
        <f>+'Participacion de cartera'!I18</f>
        <v>0.0007549736188893172</v>
      </c>
      <c r="Z17" s="88">
        <f aca="true" t="shared" si="8" ref="Z17:Z22">SUM(C17:G17)/Q17</f>
        <v>0.002145922746781116</v>
      </c>
      <c r="AA17" s="88">
        <f aca="true" t="shared" si="9" ref="AA17:AA22">+T17/V17</f>
        <v>0.17317073170731706</v>
      </c>
      <c r="AB17" s="33">
        <f>+'Cartera vigente por mes'!S16</f>
        <v>1.8944</v>
      </c>
      <c r="AC17" s="33"/>
      <c r="AD17" s="33"/>
      <c r="AE17" s="45"/>
      <c r="AJ17" s="26"/>
      <c r="AK17" s="28"/>
      <c r="AL17" s="28"/>
      <c r="AM17" s="28"/>
      <c r="AN17" s="28"/>
      <c r="AO17" s="28"/>
    </row>
    <row r="18" spans="1:41" ht="10.5">
      <c r="A18" s="10">
        <v>63</v>
      </c>
      <c r="B18" s="17" t="str">
        <f>+'Variacion anual de cartera'!B20</f>
        <v>Fusat Ltda.</v>
      </c>
      <c r="C18" s="26">
        <v>11</v>
      </c>
      <c r="D18" s="26">
        <v>11</v>
      </c>
      <c r="E18" s="26">
        <v>34</v>
      </c>
      <c r="F18" s="26">
        <v>43</v>
      </c>
      <c r="G18" s="26">
        <v>54</v>
      </c>
      <c r="H18" s="26">
        <v>72</v>
      </c>
      <c r="I18" s="26">
        <v>72</v>
      </c>
      <c r="J18" s="26">
        <v>192</v>
      </c>
      <c r="K18" s="26">
        <v>261</v>
      </c>
      <c r="L18" s="26">
        <v>242</v>
      </c>
      <c r="M18" s="26">
        <v>190</v>
      </c>
      <c r="N18" s="26">
        <v>221</v>
      </c>
      <c r="O18" s="26">
        <v>5280</v>
      </c>
      <c r="P18" s="26">
        <v>132</v>
      </c>
      <c r="Q18" s="28">
        <f t="shared" si="6"/>
        <v>6815</v>
      </c>
      <c r="R18" s="26">
        <v>58</v>
      </c>
      <c r="S18" s="26">
        <v>574</v>
      </c>
      <c r="T18" s="26">
        <v>5283</v>
      </c>
      <c r="U18" s="26"/>
      <c r="V18" s="28">
        <f t="shared" si="7"/>
        <v>12730</v>
      </c>
      <c r="X18" s="27"/>
      <c r="Y18" s="88">
        <f>+'Participacion de cartera'!I19</f>
        <v>0.007813670055659356</v>
      </c>
      <c r="Z18" s="88">
        <f t="shared" si="8"/>
        <v>0.022450476889214966</v>
      </c>
      <c r="AA18" s="88">
        <f t="shared" si="9"/>
        <v>0.4150039277297722</v>
      </c>
      <c r="AB18" s="33">
        <f>+'Cartera vigente por mes'!S17</f>
        <v>1.2883720930232558</v>
      </c>
      <c r="AC18" s="33"/>
      <c r="AD18" s="33"/>
      <c r="AE18" s="45"/>
      <c r="AJ18" s="26"/>
      <c r="AK18" s="28"/>
      <c r="AL18" s="28"/>
      <c r="AM18" s="28"/>
      <c r="AN18" s="28"/>
      <c r="AO18" s="28"/>
    </row>
    <row r="19" spans="1:41" ht="10.5">
      <c r="A19" s="10">
        <v>65</v>
      </c>
      <c r="B19" s="17" t="str">
        <f>+'Variacion anual de cartera'!B21</f>
        <v>Chuquicamata</v>
      </c>
      <c r="C19" s="26">
        <v>5</v>
      </c>
      <c r="D19" s="26">
        <v>6</v>
      </c>
      <c r="E19" s="26">
        <v>12</v>
      </c>
      <c r="F19" s="26">
        <v>10</v>
      </c>
      <c r="G19" s="26">
        <v>7</v>
      </c>
      <c r="H19" s="26">
        <v>10</v>
      </c>
      <c r="I19" s="26">
        <v>13</v>
      </c>
      <c r="J19" s="26">
        <v>69</v>
      </c>
      <c r="K19" s="26">
        <v>39</v>
      </c>
      <c r="L19" s="26">
        <v>51</v>
      </c>
      <c r="M19" s="26">
        <v>82</v>
      </c>
      <c r="N19" s="26">
        <v>71</v>
      </c>
      <c r="O19" s="26">
        <v>8112</v>
      </c>
      <c r="P19" s="26">
        <v>102</v>
      </c>
      <c r="Q19" s="28">
        <f>SUM(C19:P19)+1</f>
        <v>8590</v>
      </c>
      <c r="R19" s="26">
        <v>83</v>
      </c>
      <c r="S19" s="26">
        <v>1402</v>
      </c>
      <c r="T19" s="26">
        <v>2044</v>
      </c>
      <c r="U19" s="26"/>
      <c r="V19" s="28">
        <f t="shared" si="7"/>
        <v>12119</v>
      </c>
      <c r="X19" s="27"/>
      <c r="Y19" s="88">
        <f>+'Participacion de cartera'!I20</f>
        <v>0.007438638444975313</v>
      </c>
      <c r="Z19" s="88">
        <f t="shared" si="8"/>
        <v>0.004656577415599534</v>
      </c>
      <c r="AA19" s="88">
        <f t="shared" si="9"/>
        <v>0.16866078059245812</v>
      </c>
      <c r="AB19" s="33">
        <f>+'Cartera vigente por mes'!S18</f>
        <v>1.8225178455548345</v>
      </c>
      <c r="AC19" s="33"/>
      <c r="AD19" s="33"/>
      <c r="AE19" s="45"/>
      <c r="AJ19" s="26"/>
      <c r="AK19" s="28"/>
      <c r="AL19" s="28"/>
      <c r="AM19" s="28"/>
      <c r="AN19" s="28"/>
      <c r="AO19" s="28"/>
    </row>
    <row r="20" spans="1:41" ht="10.5">
      <c r="A20" s="10">
        <v>68</v>
      </c>
      <c r="B20" s="17" t="str">
        <f>+'Variacion anual de cartera'!B22</f>
        <v>Río Blanco</v>
      </c>
      <c r="C20" s="26"/>
      <c r="D20" s="26">
        <v>1</v>
      </c>
      <c r="E20" s="26">
        <v>6</v>
      </c>
      <c r="F20" s="26">
        <v>5</v>
      </c>
      <c r="G20" s="26">
        <v>3</v>
      </c>
      <c r="H20" s="26">
        <v>5</v>
      </c>
      <c r="I20" s="26">
        <v>2</v>
      </c>
      <c r="J20" s="26">
        <v>11</v>
      </c>
      <c r="K20" s="26">
        <v>18</v>
      </c>
      <c r="L20" s="26">
        <v>20</v>
      </c>
      <c r="M20" s="26">
        <v>21</v>
      </c>
      <c r="N20" s="26">
        <v>30</v>
      </c>
      <c r="O20" s="26">
        <v>1416</v>
      </c>
      <c r="P20" s="26">
        <v>5</v>
      </c>
      <c r="Q20" s="28">
        <f t="shared" si="6"/>
        <v>1543</v>
      </c>
      <c r="R20" s="26">
        <v>9</v>
      </c>
      <c r="S20" s="26">
        <v>45</v>
      </c>
      <c r="T20" s="26">
        <v>480</v>
      </c>
      <c r="U20" s="26"/>
      <c r="V20" s="28">
        <f t="shared" si="7"/>
        <v>2077</v>
      </c>
      <c r="X20" s="27"/>
      <c r="Y20" s="88">
        <f>+'Participacion de cartera'!I21</f>
        <v>0.0012748619564496844</v>
      </c>
      <c r="Z20" s="88">
        <f t="shared" si="8"/>
        <v>0.009721322099805573</v>
      </c>
      <c r="AA20" s="88">
        <f t="shared" si="9"/>
        <v>0.23110255175734232</v>
      </c>
      <c r="AB20" s="33">
        <f>+'Cartera vigente por mes'!S19</f>
        <v>2.0055350553505535</v>
      </c>
      <c r="AC20" s="33"/>
      <c r="AD20" s="33"/>
      <c r="AE20" s="45"/>
      <c r="AJ20" s="26"/>
      <c r="AK20" s="28"/>
      <c r="AL20" s="28"/>
      <c r="AM20" s="28"/>
      <c r="AN20" s="28"/>
      <c r="AO20" s="28"/>
    </row>
    <row r="21" spans="1:41" ht="10.5">
      <c r="A21" s="10">
        <v>76</v>
      </c>
      <c r="B21" s="17" t="str">
        <f>+'Variacion anual de cartera'!B23</f>
        <v>Isapre Fundación</v>
      </c>
      <c r="C21" s="26">
        <v>13</v>
      </c>
      <c r="D21" s="26">
        <v>11</v>
      </c>
      <c r="E21" s="26">
        <v>17</v>
      </c>
      <c r="F21" s="26">
        <v>30</v>
      </c>
      <c r="G21" s="26">
        <v>33</v>
      </c>
      <c r="H21" s="26">
        <v>89</v>
      </c>
      <c r="I21" s="26">
        <v>55</v>
      </c>
      <c r="J21" s="26">
        <v>595</v>
      </c>
      <c r="K21" s="26">
        <v>641</v>
      </c>
      <c r="L21" s="26">
        <v>534</v>
      </c>
      <c r="M21" s="26">
        <v>528</v>
      </c>
      <c r="N21" s="26">
        <v>637</v>
      </c>
      <c r="O21" s="26">
        <v>4902</v>
      </c>
      <c r="P21" s="26">
        <v>126</v>
      </c>
      <c r="Q21" s="28">
        <f>SUM(C21:P21)+2</f>
        <v>8213</v>
      </c>
      <c r="R21" s="26">
        <v>49</v>
      </c>
      <c r="S21" s="26">
        <v>470</v>
      </c>
      <c r="T21" s="26">
        <v>6386</v>
      </c>
      <c r="U21" s="26"/>
      <c r="V21" s="28">
        <f t="shared" si="7"/>
        <v>15118</v>
      </c>
      <c r="X21" s="27"/>
      <c r="Y21" s="88">
        <f>+'Participacion de cartera'!I22</f>
        <v>0.009279423715746908</v>
      </c>
      <c r="Z21" s="88">
        <f t="shared" si="8"/>
        <v>0.012662851576768538</v>
      </c>
      <c r="AA21" s="88">
        <f t="shared" si="9"/>
        <v>0.42241037174229396</v>
      </c>
      <c r="AB21" s="33">
        <f>+'Cartera vigente por mes'!S20</f>
        <v>0.8063911033697327</v>
      </c>
      <c r="AC21" s="33"/>
      <c r="AD21" s="33"/>
      <c r="AE21" s="45"/>
      <c r="AJ21" s="26"/>
      <c r="AK21" s="28"/>
      <c r="AL21" s="28"/>
      <c r="AM21" s="28"/>
      <c r="AN21" s="28"/>
      <c r="AO21" s="28"/>
    </row>
    <row r="22" spans="1:41" ht="10.5">
      <c r="A22" s="10">
        <v>94</v>
      </c>
      <c r="B22" s="17" t="str">
        <f>+'Variacion anual de cartera'!B24</f>
        <v>Cruz del Norte</v>
      </c>
      <c r="C22" s="26">
        <v>1</v>
      </c>
      <c r="D22" s="26">
        <v>2</v>
      </c>
      <c r="E22" s="26">
        <v>2</v>
      </c>
      <c r="F22" s="26"/>
      <c r="G22" s="26"/>
      <c r="H22" s="26">
        <v>4</v>
      </c>
      <c r="I22" s="26">
        <v>1</v>
      </c>
      <c r="J22" s="26">
        <v>13</v>
      </c>
      <c r="K22" s="26">
        <v>73</v>
      </c>
      <c r="L22" s="26">
        <v>157</v>
      </c>
      <c r="M22" s="26">
        <v>163</v>
      </c>
      <c r="N22" s="26">
        <v>152</v>
      </c>
      <c r="O22" s="26">
        <v>619</v>
      </c>
      <c r="P22" s="26">
        <v>2</v>
      </c>
      <c r="Q22" s="28">
        <f t="shared" si="6"/>
        <v>1189</v>
      </c>
      <c r="R22" s="26"/>
      <c r="S22" s="26"/>
      <c r="T22" s="26">
        <v>37</v>
      </c>
      <c r="U22" s="26"/>
      <c r="V22" s="28">
        <f t="shared" si="7"/>
        <v>1226</v>
      </c>
      <c r="X22" s="27"/>
      <c r="Y22" s="88">
        <f>+'Participacion de cartera'!I23</f>
        <v>0.0007525184201287016</v>
      </c>
      <c r="Z22" s="88">
        <f t="shared" si="8"/>
        <v>0.004205214465937763</v>
      </c>
      <c r="AA22" s="88">
        <f t="shared" si="9"/>
        <v>0.030179445350734094</v>
      </c>
      <c r="AB22" s="33">
        <f>+'Cartera vigente por mes'!S21</f>
        <v>1.7654424040066778</v>
      </c>
      <c r="AC22" s="33"/>
      <c r="AD22" s="33"/>
      <c r="AE22" s="45"/>
      <c r="AK22" s="28"/>
      <c r="AL22" s="28"/>
      <c r="AM22" s="28"/>
      <c r="AN22" s="28"/>
      <c r="AO22" s="28"/>
    </row>
    <row r="23" spans="1:41" ht="10.5">
      <c r="A23" s="10"/>
      <c r="B23" s="10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X23" s="27"/>
      <c r="Y23" s="88"/>
      <c r="Z23" s="26"/>
      <c r="AB23" s="33"/>
      <c r="AC23" s="33"/>
      <c r="AD23" s="33"/>
      <c r="AE23" s="89"/>
      <c r="AK23" s="28"/>
      <c r="AL23" s="28"/>
      <c r="AM23" s="28"/>
      <c r="AN23" s="28"/>
      <c r="AO23" s="28"/>
    </row>
    <row r="24" spans="1:40" ht="10.5">
      <c r="A24" s="106"/>
      <c r="B24" s="106" t="s">
        <v>49</v>
      </c>
      <c r="C24" s="126">
        <f aca="true" t="shared" si="10" ref="C24:AI24">SUM(C17:C22)</f>
        <v>30</v>
      </c>
      <c r="D24" s="126">
        <f t="shared" si="10"/>
        <v>32</v>
      </c>
      <c r="E24" s="126">
        <f t="shared" si="10"/>
        <v>71</v>
      </c>
      <c r="F24" s="126">
        <f t="shared" si="10"/>
        <v>88</v>
      </c>
      <c r="G24" s="126">
        <f t="shared" si="10"/>
        <v>98</v>
      </c>
      <c r="H24" s="126">
        <f t="shared" si="10"/>
        <v>182</v>
      </c>
      <c r="I24" s="126">
        <f t="shared" si="10"/>
        <v>145</v>
      </c>
      <c r="J24" s="126">
        <f t="shared" si="10"/>
        <v>886</v>
      </c>
      <c r="K24" s="126">
        <f t="shared" si="10"/>
        <v>1039</v>
      </c>
      <c r="L24" s="126">
        <f t="shared" si="10"/>
        <v>1012</v>
      </c>
      <c r="M24" s="126">
        <f t="shared" si="10"/>
        <v>992</v>
      </c>
      <c r="N24" s="126">
        <f t="shared" si="10"/>
        <v>1155</v>
      </c>
      <c r="O24" s="126">
        <f t="shared" si="10"/>
        <v>21180</v>
      </c>
      <c r="P24" s="126">
        <f t="shared" si="10"/>
        <v>369</v>
      </c>
      <c r="Q24" s="126">
        <f t="shared" si="10"/>
        <v>27282</v>
      </c>
      <c r="R24" s="126">
        <f t="shared" si="10"/>
        <v>199</v>
      </c>
      <c r="S24" s="126">
        <f t="shared" si="10"/>
        <v>2576</v>
      </c>
      <c r="T24" s="126">
        <f t="shared" si="10"/>
        <v>14443</v>
      </c>
      <c r="U24" s="126">
        <f t="shared" si="10"/>
        <v>0</v>
      </c>
      <c r="V24" s="126">
        <f t="shared" si="10"/>
        <v>44500</v>
      </c>
      <c r="W24" s="28">
        <f t="shared" si="10"/>
        <v>0</v>
      </c>
      <c r="X24" s="28">
        <f t="shared" si="10"/>
        <v>0</v>
      </c>
      <c r="Y24" s="28">
        <f t="shared" si="10"/>
        <v>0.027314086211849282</v>
      </c>
      <c r="Z24" s="28">
        <f t="shared" si="10"/>
        <v>0.055842365194107485</v>
      </c>
      <c r="AA24" s="28">
        <f t="shared" si="10"/>
        <v>1.4405278088799176</v>
      </c>
      <c r="AB24" s="28">
        <f t="shared" si="10"/>
        <v>9.582658501305055</v>
      </c>
      <c r="AC24" s="28">
        <f t="shared" si="10"/>
        <v>0</v>
      </c>
      <c r="AD24" s="28">
        <f t="shared" si="10"/>
        <v>0</v>
      </c>
      <c r="AE24" s="28">
        <f t="shared" si="10"/>
        <v>0</v>
      </c>
      <c r="AF24" s="28">
        <f t="shared" si="10"/>
        <v>0</v>
      </c>
      <c r="AG24" s="28">
        <f t="shared" si="10"/>
        <v>0</v>
      </c>
      <c r="AH24" s="28">
        <f t="shared" si="10"/>
        <v>0</v>
      </c>
      <c r="AI24" s="28">
        <f t="shared" si="10"/>
        <v>0</v>
      </c>
      <c r="AJ24" s="28"/>
      <c r="AK24" s="28"/>
      <c r="AL24" s="28"/>
      <c r="AM24" s="28"/>
      <c r="AN24" s="28"/>
    </row>
    <row r="25" spans="1:40" ht="10.5">
      <c r="A25" s="10"/>
      <c r="B25" s="10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ht="10.5">
      <c r="A26" s="128"/>
      <c r="B26" s="128" t="s">
        <v>50</v>
      </c>
      <c r="C26" s="126">
        <f aca="true" t="shared" si="11" ref="C26:AI26">C15+C24</f>
        <v>5595</v>
      </c>
      <c r="D26" s="126">
        <f t="shared" si="11"/>
        <v>4815</v>
      </c>
      <c r="E26" s="126">
        <f t="shared" si="11"/>
        <v>9379</v>
      </c>
      <c r="F26" s="126">
        <f t="shared" si="11"/>
        <v>17526</v>
      </c>
      <c r="G26" s="126">
        <f t="shared" si="11"/>
        <v>21535</v>
      </c>
      <c r="H26" s="126">
        <f t="shared" si="11"/>
        <v>33675</v>
      </c>
      <c r="I26" s="126">
        <f t="shared" si="11"/>
        <v>27298</v>
      </c>
      <c r="J26" s="126">
        <f t="shared" si="11"/>
        <v>81894</v>
      </c>
      <c r="K26" s="126">
        <f t="shared" si="11"/>
        <v>87216</v>
      </c>
      <c r="L26" s="126">
        <f t="shared" si="11"/>
        <v>91910</v>
      </c>
      <c r="M26" s="126">
        <f t="shared" si="11"/>
        <v>87519</v>
      </c>
      <c r="N26" s="126">
        <f t="shared" si="11"/>
        <v>79963</v>
      </c>
      <c r="O26" s="126">
        <f t="shared" si="11"/>
        <v>728721</v>
      </c>
      <c r="P26" s="126">
        <f t="shared" si="11"/>
        <v>108905</v>
      </c>
      <c r="Q26" s="126">
        <f t="shared" si="11"/>
        <v>1386667</v>
      </c>
      <c r="R26" s="126">
        <f t="shared" si="11"/>
        <v>52407</v>
      </c>
      <c r="S26" s="126">
        <f t="shared" si="11"/>
        <v>92235</v>
      </c>
      <c r="T26" s="126">
        <f t="shared" si="11"/>
        <v>97887</v>
      </c>
      <c r="U26" s="126">
        <f t="shared" si="11"/>
        <v>0</v>
      </c>
      <c r="V26" s="126">
        <f t="shared" si="11"/>
        <v>1629196</v>
      </c>
      <c r="W26" s="28">
        <f t="shared" si="11"/>
        <v>0</v>
      </c>
      <c r="X26" s="28">
        <f t="shared" si="11"/>
        <v>0</v>
      </c>
      <c r="Y26" s="28">
        <f t="shared" si="11"/>
        <v>1</v>
      </c>
      <c r="Z26" s="28">
        <f t="shared" si="11"/>
        <v>0.3758163814721982</v>
      </c>
      <c r="AA26" s="28">
        <f t="shared" si="11"/>
        <v>1.786055366831837</v>
      </c>
      <c r="AB26" s="28">
        <f t="shared" si="11"/>
        <v>15.296647047508296</v>
      </c>
      <c r="AC26" s="28">
        <f t="shared" si="11"/>
        <v>0</v>
      </c>
      <c r="AD26" s="28">
        <f t="shared" si="11"/>
        <v>0</v>
      </c>
      <c r="AE26" s="28">
        <f t="shared" si="11"/>
        <v>0</v>
      </c>
      <c r="AF26" s="28">
        <f t="shared" si="11"/>
        <v>0</v>
      </c>
      <c r="AG26" s="28">
        <f t="shared" si="11"/>
        <v>0</v>
      </c>
      <c r="AH26" s="28">
        <f t="shared" si="11"/>
        <v>0</v>
      </c>
      <c r="AI26" s="28">
        <f t="shared" si="11"/>
        <v>0</v>
      </c>
      <c r="AJ26" s="28"/>
      <c r="AK26" s="28"/>
      <c r="AL26" s="28"/>
      <c r="AM26" s="28"/>
      <c r="AN26" s="28"/>
    </row>
    <row r="27" spans="1:31" ht="10.5">
      <c r="A27" s="10"/>
      <c r="B27" s="10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X27" s="27"/>
      <c r="Y27" s="88"/>
      <c r="Z27" s="26"/>
      <c r="AB27" s="33"/>
      <c r="AE27" s="89"/>
    </row>
    <row r="28" spans="1:31" ht="11.25" thickBot="1">
      <c r="A28" s="135"/>
      <c r="B28" s="136" t="s">
        <v>51</v>
      </c>
      <c r="C28" s="137">
        <f aca="true" t="shared" si="12" ref="C28:U28">(C26/$V26)</f>
        <v>0.0034342092664111624</v>
      </c>
      <c r="D28" s="137">
        <f t="shared" si="12"/>
        <v>0.0029554455080911075</v>
      </c>
      <c r="E28" s="137">
        <f t="shared" si="12"/>
        <v>0.005756827293953582</v>
      </c>
      <c r="F28" s="137">
        <f t="shared" si="12"/>
        <v>0.01075745336963754</v>
      </c>
      <c r="G28" s="137">
        <f t="shared" si="12"/>
        <v>0.01321817632746459</v>
      </c>
      <c r="H28" s="137">
        <f t="shared" si="12"/>
        <v>0.020669704565933134</v>
      </c>
      <c r="I28" s="137">
        <f t="shared" si="12"/>
        <v>0.016755503941821612</v>
      </c>
      <c r="J28" s="137">
        <f t="shared" si="12"/>
        <v>0.05026651182546483</v>
      </c>
      <c r="K28" s="137">
        <f t="shared" si="12"/>
        <v>0.053533153776463976</v>
      </c>
      <c r="L28" s="137">
        <f t="shared" si="12"/>
        <v>0.056414329522046454</v>
      </c>
      <c r="M28" s="137">
        <f t="shared" si="12"/>
        <v>0.05371913508258061</v>
      </c>
      <c r="N28" s="137">
        <f t="shared" si="12"/>
        <v>0.04908126462377762</v>
      </c>
      <c r="O28" s="137">
        <f t="shared" si="12"/>
        <v>0.4472887240086521</v>
      </c>
      <c r="P28" s="137">
        <f t="shared" si="12"/>
        <v>0.06684585525621227</v>
      </c>
      <c r="Q28" s="137">
        <f t="shared" si="12"/>
        <v>0.8511357749466608</v>
      </c>
      <c r="R28" s="137">
        <f t="shared" si="12"/>
        <v>0.032167400361896296</v>
      </c>
      <c r="S28" s="137">
        <f t="shared" si="12"/>
        <v>0.05661381442134648</v>
      </c>
      <c r="T28" s="137">
        <f t="shared" si="12"/>
        <v>0.06008301027009642</v>
      </c>
      <c r="U28" s="137">
        <f t="shared" si="12"/>
        <v>0</v>
      </c>
      <c r="V28" s="138">
        <f>SUM(Q28:U28)</f>
        <v>1</v>
      </c>
      <c r="X28" s="27"/>
      <c r="Y28" s="88"/>
      <c r="Z28" s="26"/>
      <c r="AB28" s="33"/>
      <c r="AE28" s="90"/>
    </row>
    <row r="29" spans="2:31" ht="10.5">
      <c r="B29" s="17" t="str">
        <f>+'Cartera vigente por mes'!B26</f>
        <v>Fuente: Superintendencia de Salud, Archivo Maestro de Beneficiarios.</v>
      </c>
      <c r="C29" s="10"/>
      <c r="D29" s="10"/>
      <c r="E29" s="10"/>
      <c r="F29" s="10"/>
      <c r="G29" s="10"/>
      <c r="H29" s="10"/>
      <c r="I29" s="10"/>
      <c r="J29" s="10"/>
      <c r="K29" s="17" t="s">
        <v>1</v>
      </c>
      <c r="L29" s="17" t="s">
        <v>1</v>
      </c>
      <c r="M29" s="17" t="s">
        <v>1</v>
      </c>
      <c r="N29" s="17"/>
      <c r="O29" s="17" t="s">
        <v>1</v>
      </c>
      <c r="P29" s="10"/>
      <c r="Q29" s="91"/>
      <c r="R29" s="10"/>
      <c r="S29" s="10"/>
      <c r="T29" s="10"/>
      <c r="U29" s="10"/>
      <c r="V29" s="10"/>
      <c r="W29" s="17" t="s">
        <v>1</v>
      </c>
      <c r="X29" s="27"/>
      <c r="Y29" s="92"/>
      <c r="Z29" s="92"/>
      <c r="AB29" s="33"/>
      <c r="AE29" s="37"/>
    </row>
    <row r="30" spans="2:28" ht="10.5">
      <c r="B30" s="59" t="s">
        <v>235</v>
      </c>
      <c r="C30" s="10"/>
      <c r="D30" s="10"/>
      <c r="E30" s="10"/>
      <c r="F30" s="10"/>
      <c r="G30" s="10"/>
      <c r="H30" s="10"/>
      <c r="I30" s="10"/>
      <c r="J30" s="10"/>
      <c r="K30" s="17" t="s">
        <v>1</v>
      </c>
      <c r="L30" s="17" t="s">
        <v>1</v>
      </c>
      <c r="M30" s="17" t="s">
        <v>1</v>
      </c>
      <c r="N30" s="17"/>
      <c r="O30" s="17" t="s">
        <v>1</v>
      </c>
      <c r="P30" s="10"/>
      <c r="Q30" s="17" t="s">
        <v>1</v>
      </c>
      <c r="R30" s="10"/>
      <c r="S30" s="10"/>
      <c r="T30" s="10"/>
      <c r="U30" s="10"/>
      <c r="V30" s="10"/>
      <c r="W30" s="17" t="s">
        <v>1</v>
      </c>
      <c r="X30" s="27"/>
      <c r="Y30" s="27"/>
      <c r="Z30" s="27"/>
      <c r="AB30" s="33"/>
    </row>
    <row r="31" ht="10.5">
      <c r="AB31" s="33"/>
    </row>
    <row r="32" spans="1:28" ht="14.25">
      <c r="A32" s="175" t="s">
        <v>224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28"/>
      <c r="AB32" s="33"/>
    </row>
    <row r="33" spans="4:28" ht="10.5"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AB33" s="33"/>
    </row>
    <row r="34" spans="2:28" ht="13.5">
      <c r="B34" s="61" t="s">
        <v>255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AB34" s="33"/>
    </row>
    <row r="35" spans="1:28" ht="11.25" thickBot="1">
      <c r="A35" s="14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86"/>
      <c r="W35" s="27"/>
      <c r="AB35" s="33"/>
    </row>
    <row r="36" spans="1:28" ht="10.5">
      <c r="A36" s="114" t="s">
        <v>1</v>
      </c>
      <c r="B36" s="114" t="s">
        <v>1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1" t="s">
        <v>4</v>
      </c>
      <c r="R36" s="131" t="s">
        <v>140</v>
      </c>
      <c r="S36" s="131" t="s">
        <v>141</v>
      </c>
      <c r="T36" s="131" t="s">
        <v>142</v>
      </c>
      <c r="U36" s="131" t="s">
        <v>143</v>
      </c>
      <c r="V36" s="132"/>
      <c r="AB36" s="33"/>
    </row>
    <row r="37" spans="1:28" ht="10.5">
      <c r="A37" s="122" t="s">
        <v>37</v>
      </c>
      <c r="B37" s="122" t="s">
        <v>38</v>
      </c>
      <c r="C37" s="133" t="str">
        <f>+C6</f>
        <v>001 - 100</v>
      </c>
      <c r="D37" s="133" t="str">
        <f aca="true" t="shared" si="13" ref="D37:P37">+D6</f>
        <v>101 - 150</v>
      </c>
      <c r="E37" s="133" t="str">
        <f t="shared" si="13"/>
        <v>151 - 200</v>
      </c>
      <c r="F37" s="133" t="str">
        <f t="shared" si="13"/>
        <v>201 - 250</v>
      </c>
      <c r="G37" s="133" t="str">
        <f t="shared" si="13"/>
        <v>251 - 300</v>
      </c>
      <c r="H37" s="133" t="str">
        <f t="shared" si="13"/>
        <v>301 - 350</v>
      </c>
      <c r="I37" s="133" t="str">
        <f t="shared" si="13"/>
        <v>351 - 400</v>
      </c>
      <c r="J37" s="133" t="str">
        <f t="shared" si="13"/>
        <v>401 - 500</v>
      </c>
      <c r="K37" s="133" t="str">
        <f t="shared" si="13"/>
        <v>501 - 600</v>
      </c>
      <c r="L37" s="133" t="str">
        <f t="shared" si="13"/>
        <v>601 - 700</v>
      </c>
      <c r="M37" s="133" t="str">
        <f t="shared" si="13"/>
        <v>701 - 800</v>
      </c>
      <c r="N37" s="133" t="str">
        <f t="shared" si="13"/>
        <v>801 - 900</v>
      </c>
      <c r="O37" s="133" t="str">
        <f t="shared" si="13"/>
        <v>más de 900</v>
      </c>
      <c r="P37" s="133" t="str">
        <f t="shared" si="13"/>
        <v>s/clas. (*)</v>
      </c>
      <c r="Q37" s="121" t="s">
        <v>155</v>
      </c>
      <c r="R37" s="121" t="s">
        <v>156</v>
      </c>
      <c r="S37" s="121" t="s">
        <v>157</v>
      </c>
      <c r="T37" s="121" t="s">
        <v>158</v>
      </c>
      <c r="U37" s="121" t="str">
        <f>+U6</f>
        <v>(*)</v>
      </c>
      <c r="V37" s="121" t="s">
        <v>4</v>
      </c>
      <c r="AB37" s="33"/>
    </row>
    <row r="38" spans="1:22" ht="10.5">
      <c r="A38" s="10">
        <v>67</v>
      </c>
      <c r="B38" s="17" t="str">
        <f aca="true" t="shared" si="14" ref="B38:B44">+B7</f>
        <v>Colmena Golden Cross</v>
      </c>
      <c r="C38" s="33">
        <f aca="true" t="shared" si="15" ref="C38:U38">(C7/$V7)*100</f>
        <v>0.13902720012496828</v>
      </c>
      <c r="D38" s="33">
        <f t="shared" si="15"/>
        <v>0.11520512369906077</v>
      </c>
      <c r="E38" s="33">
        <f t="shared" si="15"/>
        <v>0.3967742565364263</v>
      </c>
      <c r="F38" s="33">
        <f t="shared" si="15"/>
        <v>0.5912561263741628</v>
      </c>
      <c r="G38" s="33">
        <f t="shared" si="15"/>
        <v>0.6635034073379806</v>
      </c>
      <c r="H38" s="33">
        <f t="shared" si="15"/>
        <v>1.1200281178606994</v>
      </c>
      <c r="I38" s="33">
        <f t="shared" si="15"/>
        <v>0.8337726749067619</v>
      </c>
      <c r="J38" s="33">
        <f t="shared" si="15"/>
        <v>3.247612910784371</v>
      </c>
      <c r="K38" s="33">
        <f t="shared" si="15"/>
        <v>3.7611543943920487</v>
      </c>
      <c r="L38" s="33">
        <f t="shared" si="15"/>
        <v>4.373498916290785</v>
      </c>
      <c r="M38" s="33">
        <f t="shared" si="15"/>
        <v>4.384433639896121</v>
      </c>
      <c r="N38" s="33">
        <f t="shared" si="15"/>
        <v>4.184874934098763</v>
      </c>
      <c r="O38" s="33">
        <f t="shared" si="15"/>
        <v>56.15917833362622</v>
      </c>
      <c r="P38" s="33">
        <f t="shared" si="15"/>
        <v>1.2313279831292836</v>
      </c>
      <c r="Q38" s="33">
        <f t="shared" si="15"/>
        <v>81.20164801905766</v>
      </c>
      <c r="R38" s="33">
        <f t="shared" si="15"/>
        <v>3.417101126667057</v>
      </c>
      <c r="S38" s="33">
        <f t="shared" si="15"/>
        <v>8.33421201648019</v>
      </c>
      <c r="T38" s="33">
        <f t="shared" si="15"/>
        <v>7.047038837795092</v>
      </c>
      <c r="U38" s="33">
        <f t="shared" si="15"/>
        <v>0</v>
      </c>
      <c r="V38" s="26">
        <f aca="true" t="shared" si="16" ref="V38:V44">SUM(Q38:U38)</f>
        <v>100</v>
      </c>
    </row>
    <row r="39" spans="1:22" ht="10.5">
      <c r="A39" s="10">
        <v>78</v>
      </c>
      <c r="B39" s="17" t="str">
        <f t="shared" si="14"/>
        <v>Isapre Cruz Blanca S.A.</v>
      </c>
      <c r="C39" s="33">
        <f aca="true" t="shared" si="17" ref="C39:U39">(C8/$V8)*100</f>
        <v>0.3101249897686037</v>
      </c>
      <c r="D39" s="33">
        <f t="shared" si="17"/>
        <v>0.2267580570351081</v>
      </c>
      <c r="E39" s="33">
        <f t="shared" si="17"/>
        <v>0.4986858339876375</v>
      </c>
      <c r="F39" s="33">
        <f t="shared" si="17"/>
        <v>1.0288995261726697</v>
      </c>
      <c r="G39" s="33">
        <f t="shared" si="17"/>
        <v>1.2307990796290627</v>
      </c>
      <c r="H39" s="33">
        <f t="shared" si="17"/>
        <v>2.0541612225533323</v>
      </c>
      <c r="I39" s="33">
        <f t="shared" si="17"/>
        <v>1.6318698141978432</v>
      </c>
      <c r="J39" s="33">
        <f t="shared" si="17"/>
        <v>5.236959138076861</v>
      </c>
      <c r="K39" s="33">
        <f t="shared" si="17"/>
        <v>5.667738815947033</v>
      </c>
      <c r="L39" s="33">
        <f t="shared" si="17"/>
        <v>6.028187117838401</v>
      </c>
      <c r="M39" s="33">
        <f t="shared" si="17"/>
        <v>5.682290135115061</v>
      </c>
      <c r="N39" s="33">
        <f t="shared" si="17"/>
        <v>5.126308481903313</v>
      </c>
      <c r="O39" s="33">
        <f t="shared" si="17"/>
        <v>45.18851537134663</v>
      </c>
      <c r="P39" s="33">
        <f t="shared" si="17"/>
        <v>5.76201923805655</v>
      </c>
      <c r="Q39" s="33">
        <f t="shared" si="17"/>
        <v>85.6836240060388</v>
      </c>
      <c r="R39" s="33">
        <f t="shared" si="17"/>
        <v>1.433001785568123</v>
      </c>
      <c r="S39" s="33">
        <f t="shared" si="17"/>
        <v>7.3687273961930115</v>
      </c>
      <c r="T39" s="33">
        <f t="shared" si="17"/>
        <v>5.514646812200068</v>
      </c>
      <c r="U39" s="33">
        <f t="shared" si="17"/>
        <v>0</v>
      </c>
      <c r="V39" s="26">
        <f t="shared" si="16"/>
        <v>100</v>
      </c>
    </row>
    <row r="40" spans="1:22" ht="10.5">
      <c r="A40" s="10">
        <v>80</v>
      </c>
      <c r="B40" s="17" t="str">
        <f t="shared" si="14"/>
        <v>Vida Tres</v>
      </c>
      <c r="C40" s="33">
        <f aca="true" t="shared" si="18" ref="C40:U40">(C9/$V9)*100</f>
        <v>0.20598024772194032</v>
      </c>
      <c r="D40" s="33">
        <f t="shared" si="18"/>
        <v>0.31510885578654446</v>
      </c>
      <c r="E40" s="33">
        <f t="shared" si="18"/>
        <v>0.5701969771375566</v>
      </c>
      <c r="F40" s="33">
        <f t="shared" si="18"/>
        <v>0.7011513068150815</v>
      </c>
      <c r="G40" s="33">
        <f t="shared" si="18"/>
        <v>0.6506793255852021</v>
      </c>
      <c r="H40" s="33">
        <f t="shared" si="18"/>
        <v>1.0135319474000108</v>
      </c>
      <c r="I40" s="33">
        <f t="shared" si="18"/>
        <v>0.7311616740328477</v>
      </c>
      <c r="J40" s="33">
        <f t="shared" si="18"/>
        <v>2.477219403066514</v>
      </c>
      <c r="K40" s="33">
        <f t="shared" si="18"/>
        <v>2.7800512904457904</v>
      </c>
      <c r="L40" s="33">
        <f t="shared" si="18"/>
        <v>3.1606373110710977</v>
      </c>
      <c r="M40" s="33">
        <f t="shared" si="18"/>
        <v>3.1674578490751353</v>
      </c>
      <c r="N40" s="33">
        <f t="shared" si="18"/>
        <v>2.9642058165548097</v>
      </c>
      <c r="O40" s="33">
        <f t="shared" si="18"/>
        <v>51.13357341627107</v>
      </c>
      <c r="P40" s="33">
        <f t="shared" si="18"/>
        <v>6.899656244884597</v>
      </c>
      <c r="Q40" s="33">
        <f t="shared" si="18"/>
        <v>76.9165711791346</v>
      </c>
      <c r="R40" s="33">
        <f t="shared" si="18"/>
        <v>10.69733180553282</v>
      </c>
      <c r="S40" s="33">
        <f t="shared" si="18"/>
        <v>5.598297593714192</v>
      </c>
      <c r="T40" s="33">
        <f t="shared" si="18"/>
        <v>6.787799421618377</v>
      </c>
      <c r="U40" s="33">
        <f t="shared" si="18"/>
        <v>0</v>
      </c>
      <c r="V40" s="26">
        <f t="shared" si="16"/>
        <v>99.99999999999999</v>
      </c>
    </row>
    <row r="41" spans="1:22" ht="10.5">
      <c r="A41" s="10">
        <v>81</v>
      </c>
      <c r="B41" s="17" t="str">
        <f t="shared" si="14"/>
        <v>Ferrosalud</v>
      </c>
      <c r="C41" s="33">
        <f aca="true" t="shared" si="19" ref="C41:U41">(C10/$V10)*100</f>
        <v>0.850711435669653</v>
      </c>
      <c r="D41" s="33">
        <f t="shared" si="19"/>
        <v>0.6248588421290371</v>
      </c>
      <c r="E41" s="33">
        <f t="shared" si="19"/>
        <v>0.933524053301212</v>
      </c>
      <c r="F41" s="33">
        <f t="shared" si="19"/>
        <v>2.4090943310999022</v>
      </c>
      <c r="G41" s="33">
        <f t="shared" si="19"/>
        <v>3.402845742678612</v>
      </c>
      <c r="H41" s="33">
        <f t="shared" si="19"/>
        <v>3.4630731009561093</v>
      </c>
      <c r="I41" s="33">
        <f t="shared" si="19"/>
        <v>3.9674772265301512</v>
      </c>
      <c r="J41" s="33">
        <f t="shared" si="19"/>
        <v>6.301287359783181</v>
      </c>
      <c r="K41" s="33">
        <f t="shared" si="19"/>
        <v>4.592336068659188</v>
      </c>
      <c r="L41" s="33">
        <f t="shared" si="19"/>
        <v>3.75668147255891</v>
      </c>
      <c r="M41" s="33">
        <f t="shared" si="19"/>
        <v>3.094180531506437</v>
      </c>
      <c r="N41" s="33">
        <f t="shared" si="19"/>
        <v>2.235940676052097</v>
      </c>
      <c r="O41" s="33">
        <f t="shared" si="19"/>
        <v>6.369043137845367</v>
      </c>
      <c r="P41" s="33">
        <f t="shared" si="19"/>
        <v>54.82195287209215</v>
      </c>
      <c r="Q41" s="33">
        <f t="shared" si="19"/>
        <v>96.99616050590981</v>
      </c>
      <c r="R41" s="33">
        <f t="shared" si="19"/>
        <v>0</v>
      </c>
      <c r="S41" s="33">
        <f t="shared" si="19"/>
        <v>0.7528419784687195</v>
      </c>
      <c r="T41" s="33">
        <f t="shared" si="19"/>
        <v>2.2509975156214708</v>
      </c>
      <c r="U41" s="33">
        <f t="shared" si="19"/>
        <v>0</v>
      </c>
      <c r="V41" s="26">
        <f>SUM(Q41:U41)</f>
        <v>100</v>
      </c>
    </row>
    <row r="42" spans="1:22" ht="10.5">
      <c r="A42" s="10">
        <v>88</v>
      </c>
      <c r="B42" s="17" t="str">
        <f t="shared" si="14"/>
        <v>Mas Vida</v>
      </c>
      <c r="C42" s="33">
        <f aca="true" t="shared" si="20" ref="C42:U42">(C11/$V11)*100</f>
        <v>0.29304255968034937</v>
      </c>
      <c r="D42" s="33">
        <f t="shared" si="20"/>
        <v>0.2506110578261811</v>
      </c>
      <c r="E42" s="33">
        <f t="shared" si="20"/>
        <v>0.4592326086091749</v>
      </c>
      <c r="F42" s="33">
        <f t="shared" si="20"/>
        <v>0.7434352720699059</v>
      </c>
      <c r="G42" s="33">
        <f t="shared" si="20"/>
        <v>0.7986846234425207</v>
      </c>
      <c r="H42" s="33">
        <f t="shared" si="20"/>
        <v>1.5125062431767051</v>
      </c>
      <c r="I42" s="33">
        <f t="shared" si="20"/>
        <v>1.1054290222632788</v>
      </c>
      <c r="J42" s="33">
        <f t="shared" si="20"/>
        <v>4.03497062944481</v>
      </c>
      <c r="K42" s="33">
        <f t="shared" si="20"/>
        <v>4.76558805199627</v>
      </c>
      <c r="L42" s="33">
        <f t="shared" si="20"/>
        <v>5.528913090560317</v>
      </c>
      <c r="M42" s="33">
        <f t="shared" si="20"/>
        <v>5.866155131338758</v>
      </c>
      <c r="N42" s="33">
        <f t="shared" si="20"/>
        <v>5.605378192860016</v>
      </c>
      <c r="O42" s="33">
        <f t="shared" si="20"/>
        <v>51.010179140496895</v>
      </c>
      <c r="P42" s="33">
        <f t="shared" si="20"/>
        <v>6.991915914907159</v>
      </c>
      <c r="Q42" s="33">
        <f t="shared" si="20"/>
        <v>88.96604153867233</v>
      </c>
      <c r="R42" s="33">
        <f t="shared" si="20"/>
        <v>2.6731846168125983</v>
      </c>
      <c r="S42" s="33">
        <f t="shared" si="20"/>
        <v>6.137981940092024</v>
      </c>
      <c r="T42" s="33">
        <f t="shared" si="20"/>
        <v>2.222791904423042</v>
      </c>
      <c r="U42" s="33">
        <f t="shared" si="20"/>
        <v>0</v>
      </c>
      <c r="V42" s="26">
        <f t="shared" si="16"/>
        <v>99.99999999999999</v>
      </c>
    </row>
    <row r="43" spans="1:22" ht="10.5">
      <c r="A43" s="10">
        <v>99</v>
      </c>
      <c r="B43" s="17" t="str">
        <f t="shared" si="14"/>
        <v>Isapre Banmédica</v>
      </c>
      <c r="C43" s="33">
        <f aca="true" t="shared" si="21" ref="C43:U43">(C12/$V12)*100</f>
        <v>0.36740016201744846</v>
      </c>
      <c r="D43" s="33">
        <f t="shared" si="21"/>
        <v>0.37492885386206837</v>
      </c>
      <c r="E43" s="33">
        <f t="shared" si="21"/>
        <v>0.632711262621852</v>
      </c>
      <c r="F43" s="33">
        <f t="shared" si="21"/>
        <v>1.1082234395280415</v>
      </c>
      <c r="G43" s="33">
        <f t="shared" si="21"/>
        <v>1.2874063054299938</v>
      </c>
      <c r="H43" s="33">
        <f t="shared" si="21"/>
        <v>2.0342525364162825</v>
      </c>
      <c r="I43" s="33">
        <f t="shared" si="21"/>
        <v>1.5969861140807617</v>
      </c>
      <c r="J43" s="33">
        <f t="shared" si="21"/>
        <v>5.159864242628657</v>
      </c>
      <c r="K43" s="33">
        <f t="shared" si="21"/>
        <v>5.5926134498574065</v>
      </c>
      <c r="L43" s="33">
        <f t="shared" si="21"/>
        <v>5.747102206509005</v>
      </c>
      <c r="M43" s="33">
        <f t="shared" si="21"/>
        <v>5.413731731629239</v>
      </c>
      <c r="N43" s="33">
        <f t="shared" si="21"/>
        <v>4.960203334909339</v>
      </c>
      <c r="O43" s="33">
        <f t="shared" si="21"/>
        <v>42.87710464580516</v>
      </c>
      <c r="P43" s="33">
        <f t="shared" si="21"/>
        <v>8.389371896296787</v>
      </c>
      <c r="Q43" s="33">
        <f t="shared" si="21"/>
        <v>85.7072302544999</v>
      </c>
      <c r="R43" s="33">
        <f t="shared" si="21"/>
        <v>5.4302948536874025</v>
      </c>
      <c r="S43" s="33">
        <f t="shared" si="21"/>
        <v>3.983280281151468</v>
      </c>
      <c r="T43" s="33">
        <f t="shared" si="21"/>
        <v>4.87919461066123</v>
      </c>
      <c r="U43" s="33">
        <f t="shared" si="21"/>
        <v>0</v>
      </c>
      <c r="V43" s="26">
        <f t="shared" si="16"/>
        <v>100</v>
      </c>
    </row>
    <row r="44" spans="1:22" ht="10.5">
      <c r="A44" s="10">
        <v>107</v>
      </c>
      <c r="B44" s="17" t="str">
        <f t="shared" si="14"/>
        <v>Consalud S.A.</v>
      </c>
      <c r="C44" s="33">
        <f aca="true" t="shared" si="22" ref="C44:U44">(C13/$V13)*100</f>
        <v>0.5762116977474333</v>
      </c>
      <c r="D44" s="33">
        <f t="shared" si="22"/>
        <v>0.456108720041372</v>
      </c>
      <c r="E44" s="33">
        <f t="shared" si="22"/>
        <v>0.8378948915258165</v>
      </c>
      <c r="F44" s="33">
        <f t="shared" si="22"/>
        <v>1.7899582606828068</v>
      </c>
      <c r="G44" s="33">
        <f t="shared" si="22"/>
        <v>2.4492529594786685</v>
      </c>
      <c r="H44" s="33">
        <f t="shared" si="22"/>
        <v>3.5236800682750107</v>
      </c>
      <c r="I44" s="33">
        <f t="shared" si="22"/>
        <v>3.0429855622091035</v>
      </c>
      <c r="J44" s="33">
        <f t="shared" si="22"/>
        <v>7.489056499266665</v>
      </c>
      <c r="K44" s="33">
        <f t="shared" si="22"/>
        <v>7.304804401703484</v>
      </c>
      <c r="L44" s="33">
        <f t="shared" si="22"/>
        <v>7.179332114405858</v>
      </c>
      <c r="M44" s="33">
        <f t="shared" si="22"/>
        <v>6.379304985262658</v>
      </c>
      <c r="N44" s="33">
        <f t="shared" si="22"/>
        <v>5.527280331653776</v>
      </c>
      <c r="O44" s="33">
        <f t="shared" si="22"/>
        <v>33.50336147039956</v>
      </c>
      <c r="P44" s="33">
        <f t="shared" si="22"/>
        <v>8.579308941596041</v>
      </c>
      <c r="Q44" s="33">
        <f t="shared" si="22"/>
        <v>88.63854090424826</v>
      </c>
      <c r="R44" s="33">
        <f t="shared" si="22"/>
        <v>1.924191000471934</v>
      </c>
      <c r="S44" s="33">
        <f t="shared" si="22"/>
        <v>3.586981402407146</v>
      </c>
      <c r="T44" s="33">
        <f t="shared" si="22"/>
        <v>5.850286692872666</v>
      </c>
      <c r="U44" s="33">
        <f t="shared" si="22"/>
        <v>0</v>
      </c>
      <c r="V44" s="26">
        <f t="shared" si="16"/>
        <v>100.00000000000001</v>
      </c>
    </row>
    <row r="45" spans="1:22" ht="10.5">
      <c r="A45" s="10"/>
      <c r="B45" s="10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</row>
    <row r="46" spans="1:22" ht="10.5">
      <c r="A46" s="105"/>
      <c r="B46" s="106" t="s">
        <v>43</v>
      </c>
      <c r="C46" s="139">
        <f aca="true" t="shared" si="23" ref="C46:U46">(C15/$V15)*100</f>
        <v>0.351171454966757</v>
      </c>
      <c r="D46" s="139">
        <f t="shared" si="23"/>
        <v>0.3018244508725964</v>
      </c>
      <c r="E46" s="139">
        <f t="shared" si="23"/>
        <v>0.5873681766092677</v>
      </c>
      <c r="F46" s="139">
        <f t="shared" si="23"/>
        <v>1.1004003291483035</v>
      </c>
      <c r="G46" s="139">
        <f t="shared" si="23"/>
        <v>1.352751568755143</v>
      </c>
      <c r="H46" s="139">
        <f t="shared" si="23"/>
        <v>2.1135283991377527</v>
      </c>
      <c r="I46" s="139">
        <f t="shared" si="23"/>
        <v>1.713451665177422</v>
      </c>
      <c r="J46" s="139">
        <f t="shared" si="23"/>
        <v>5.111895278337296</v>
      </c>
      <c r="K46" s="139">
        <f t="shared" si="23"/>
        <v>5.438077713327982</v>
      </c>
      <c r="L46" s="139">
        <f t="shared" si="23"/>
        <v>5.735989741881093</v>
      </c>
      <c r="M46" s="139">
        <f t="shared" si="23"/>
        <v>5.460163968357338</v>
      </c>
      <c r="N46" s="139">
        <f t="shared" si="23"/>
        <v>4.973067389581345</v>
      </c>
      <c r="O46" s="139">
        <f t="shared" si="23"/>
        <v>44.648374199215496</v>
      </c>
      <c r="P46" s="139">
        <f t="shared" si="23"/>
        <v>6.849010788189028</v>
      </c>
      <c r="Q46" s="139">
        <f t="shared" si="23"/>
        <v>85.78206798023092</v>
      </c>
      <c r="R46" s="139">
        <f t="shared" si="23"/>
        <v>3.294512007350306</v>
      </c>
      <c r="S46" s="139">
        <f t="shared" si="23"/>
        <v>5.657804399077173</v>
      </c>
      <c r="T46" s="139">
        <f t="shared" si="23"/>
        <v>5.2656156133416125</v>
      </c>
      <c r="U46" s="139">
        <f t="shared" si="23"/>
        <v>0</v>
      </c>
      <c r="V46" s="140">
        <f>SUM(Q46:U46)</f>
        <v>100.00000000000001</v>
      </c>
    </row>
    <row r="47" spans="1:22" ht="10.5">
      <c r="A47" s="10"/>
      <c r="B47" s="10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8"/>
      <c r="R47" s="28"/>
      <c r="S47" s="28"/>
      <c r="T47" s="28"/>
      <c r="U47" s="28"/>
      <c r="V47" s="28"/>
    </row>
    <row r="48" spans="1:22" ht="10.5">
      <c r="A48" s="10">
        <v>62</v>
      </c>
      <c r="B48" s="17" t="str">
        <f aca="true" t="shared" si="24" ref="B48:B53">+B17</f>
        <v>San Lorenzo</v>
      </c>
      <c r="C48" s="33">
        <f aca="true" t="shared" si="25" ref="C48:U48">(C17/$V17)*100</f>
        <v>0</v>
      </c>
      <c r="D48" s="33">
        <f t="shared" si="25"/>
        <v>0.08130081300813008</v>
      </c>
      <c r="E48" s="33">
        <f t="shared" si="25"/>
        <v>0</v>
      </c>
      <c r="F48" s="33">
        <f t="shared" si="25"/>
        <v>0</v>
      </c>
      <c r="G48" s="33">
        <f t="shared" si="25"/>
        <v>0.08130081300813008</v>
      </c>
      <c r="H48" s="33">
        <f t="shared" si="25"/>
        <v>0.16260162601626016</v>
      </c>
      <c r="I48" s="33">
        <f t="shared" si="25"/>
        <v>0.16260162601626016</v>
      </c>
      <c r="J48" s="33">
        <f t="shared" si="25"/>
        <v>0.4878048780487805</v>
      </c>
      <c r="K48" s="33">
        <f t="shared" si="25"/>
        <v>0.5691056910569106</v>
      </c>
      <c r="L48" s="33">
        <f t="shared" si="25"/>
        <v>0.6504065040650406</v>
      </c>
      <c r="M48" s="33">
        <f t="shared" si="25"/>
        <v>0.6504065040650406</v>
      </c>
      <c r="N48" s="33">
        <f t="shared" si="25"/>
        <v>3.577235772357724</v>
      </c>
      <c r="O48" s="33">
        <f t="shared" si="25"/>
        <v>69.1869918699187</v>
      </c>
      <c r="P48" s="33">
        <f t="shared" si="25"/>
        <v>0.16260162601626016</v>
      </c>
      <c r="Q48" s="33">
        <f t="shared" si="25"/>
        <v>75.77235772357723</v>
      </c>
      <c r="R48" s="33">
        <f t="shared" si="25"/>
        <v>0</v>
      </c>
      <c r="S48" s="33">
        <f t="shared" si="25"/>
        <v>6.910569105691057</v>
      </c>
      <c r="T48" s="33">
        <f t="shared" si="25"/>
        <v>17.317073170731707</v>
      </c>
      <c r="U48" s="33">
        <f t="shared" si="25"/>
        <v>0</v>
      </c>
      <c r="V48" s="26">
        <f aca="true" t="shared" si="26" ref="V48:V53">SUM(Q48:U48)</f>
        <v>99.99999999999999</v>
      </c>
    </row>
    <row r="49" spans="1:22" ht="10.5">
      <c r="A49" s="10">
        <v>63</v>
      </c>
      <c r="B49" s="17" t="str">
        <f t="shared" si="24"/>
        <v>Fusat Ltda.</v>
      </c>
      <c r="C49" s="33">
        <f aca="true" t="shared" si="27" ref="C49:U49">(C18/$V18)*100</f>
        <v>0.08641005498821681</v>
      </c>
      <c r="D49" s="33">
        <f t="shared" si="27"/>
        <v>0.08641005498821681</v>
      </c>
      <c r="E49" s="33">
        <f t="shared" si="27"/>
        <v>0.2670856245090338</v>
      </c>
      <c r="F49" s="33">
        <f t="shared" si="27"/>
        <v>0.3377847604084839</v>
      </c>
      <c r="G49" s="33">
        <f t="shared" si="27"/>
        <v>0.42419481539670073</v>
      </c>
      <c r="H49" s="33">
        <f t="shared" si="27"/>
        <v>0.5655930871956009</v>
      </c>
      <c r="I49" s="33">
        <f t="shared" si="27"/>
        <v>0.5655930871956009</v>
      </c>
      <c r="J49" s="33">
        <f t="shared" si="27"/>
        <v>1.5082482325216024</v>
      </c>
      <c r="K49" s="33">
        <f t="shared" si="27"/>
        <v>2.0502749410840537</v>
      </c>
      <c r="L49" s="33">
        <f t="shared" si="27"/>
        <v>1.90102120974077</v>
      </c>
      <c r="M49" s="33">
        <f t="shared" si="27"/>
        <v>1.4925373134328357</v>
      </c>
      <c r="N49" s="33">
        <f t="shared" si="27"/>
        <v>1.7360565593087196</v>
      </c>
      <c r="O49" s="33">
        <f t="shared" si="27"/>
        <v>41.476826394344066</v>
      </c>
      <c r="P49" s="33">
        <f t="shared" si="27"/>
        <v>1.0369206598586016</v>
      </c>
      <c r="Q49" s="33">
        <f t="shared" si="27"/>
        <v>53.53495679497251</v>
      </c>
      <c r="R49" s="33">
        <f t="shared" si="27"/>
        <v>0.4556166535742341</v>
      </c>
      <c r="S49" s="33">
        <f t="shared" si="27"/>
        <v>4.5090337784760415</v>
      </c>
      <c r="T49" s="33">
        <f t="shared" si="27"/>
        <v>41.50039277297722</v>
      </c>
      <c r="U49" s="33">
        <f t="shared" si="27"/>
        <v>0</v>
      </c>
      <c r="V49" s="26">
        <f t="shared" si="26"/>
        <v>100</v>
      </c>
    </row>
    <row r="50" spans="1:22" ht="10.5">
      <c r="A50" s="10">
        <v>65</v>
      </c>
      <c r="B50" s="17" t="str">
        <f t="shared" si="24"/>
        <v>Chuquicamata</v>
      </c>
      <c r="C50" s="33">
        <f aca="true" t="shared" si="28" ref="C50:U50">(C19/$V19)*100</f>
        <v>0.04125752949913359</v>
      </c>
      <c r="D50" s="33">
        <f t="shared" si="28"/>
        <v>0.049509035398960316</v>
      </c>
      <c r="E50" s="33">
        <f t="shared" si="28"/>
        <v>0.09901807079792063</v>
      </c>
      <c r="F50" s="33">
        <f t="shared" si="28"/>
        <v>0.08251505899826718</v>
      </c>
      <c r="G50" s="33">
        <f t="shared" si="28"/>
        <v>0.05776054129878703</v>
      </c>
      <c r="H50" s="33">
        <f t="shared" si="28"/>
        <v>0.08251505899826718</v>
      </c>
      <c r="I50" s="33">
        <f t="shared" si="28"/>
        <v>0.10726957669774734</v>
      </c>
      <c r="J50" s="33">
        <f t="shared" si="28"/>
        <v>0.5693539070880436</v>
      </c>
      <c r="K50" s="33">
        <f t="shared" si="28"/>
        <v>0.321808730093242</v>
      </c>
      <c r="L50" s="33">
        <f t="shared" si="28"/>
        <v>0.4208268008911626</v>
      </c>
      <c r="M50" s="33">
        <f t="shared" si="28"/>
        <v>0.676623483785791</v>
      </c>
      <c r="N50" s="33">
        <f t="shared" si="28"/>
        <v>0.585856918887697</v>
      </c>
      <c r="O50" s="33">
        <f t="shared" si="28"/>
        <v>66.93621585939434</v>
      </c>
      <c r="P50" s="33">
        <f t="shared" si="28"/>
        <v>0.8416536017823252</v>
      </c>
      <c r="Q50" s="33">
        <f t="shared" si="28"/>
        <v>70.8804356795115</v>
      </c>
      <c r="R50" s="33">
        <f t="shared" si="28"/>
        <v>0.6848749896856177</v>
      </c>
      <c r="S50" s="33">
        <f t="shared" si="28"/>
        <v>11.56861127155706</v>
      </c>
      <c r="T50" s="33">
        <f t="shared" si="28"/>
        <v>16.86607805924581</v>
      </c>
      <c r="U50" s="33">
        <f t="shared" si="28"/>
        <v>0</v>
      </c>
      <c r="V50" s="26">
        <f t="shared" si="26"/>
        <v>99.99999999999999</v>
      </c>
    </row>
    <row r="51" spans="1:22" ht="10.5">
      <c r="A51" s="10">
        <v>68</v>
      </c>
      <c r="B51" s="17" t="str">
        <f t="shared" si="24"/>
        <v>Río Blanco</v>
      </c>
      <c r="C51" s="33">
        <f aca="true" t="shared" si="29" ref="C51:U51">(C20/$V20)*100</f>
        <v>0</v>
      </c>
      <c r="D51" s="33">
        <f t="shared" si="29"/>
        <v>0.04814636494944632</v>
      </c>
      <c r="E51" s="33">
        <f t="shared" si="29"/>
        <v>0.2888781896966779</v>
      </c>
      <c r="F51" s="33">
        <f t="shared" si="29"/>
        <v>0.2407318247472316</v>
      </c>
      <c r="G51" s="33">
        <f t="shared" si="29"/>
        <v>0.14443909484833894</v>
      </c>
      <c r="H51" s="33">
        <f t="shared" si="29"/>
        <v>0.2407318247472316</v>
      </c>
      <c r="I51" s="33">
        <f t="shared" si="29"/>
        <v>0.09629272989889263</v>
      </c>
      <c r="J51" s="33">
        <f t="shared" si="29"/>
        <v>0.5296100144439095</v>
      </c>
      <c r="K51" s="33">
        <f t="shared" si="29"/>
        <v>0.8666345690900338</v>
      </c>
      <c r="L51" s="33">
        <f t="shared" si="29"/>
        <v>0.9629272989889264</v>
      </c>
      <c r="M51" s="33">
        <f t="shared" si="29"/>
        <v>1.0110736639383726</v>
      </c>
      <c r="N51" s="33">
        <f t="shared" si="29"/>
        <v>1.4443909484833894</v>
      </c>
      <c r="O51" s="33">
        <f t="shared" si="29"/>
        <v>68.17525276841599</v>
      </c>
      <c r="P51" s="33">
        <f t="shared" si="29"/>
        <v>0.2407318247472316</v>
      </c>
      <c r="Q51" s="33">
        <f t="shared" si="29"/>
        <v>74.28984111699567</v>
      </c>
      <c r="R51" s="33">
        <f t="shared" si="29"/>
        <v>0.4333172845450169</v>
      </c>
      <c r="S51" s="33">
        <f t="shared" si="29"/>
        <v>2.1665864227250844</v>
      </c>
      <c r="T51" s="33">
        <f t="shared" si="29"/>
        <v>23.11025517573423</v>
      </c>
      <c r="U51" s="33">
        <f t="shared" si="29"/>
        <v>0</v>
      </c>
      <c r="V51" s="26">
        <f t="shared" si="26"/>
        <v>100</v>
      </c>
    </row>
    <row r="52" spans="1:22" ht="10.5">
      <c r="A52" s="10">
        <v>76</v>
      </c>
      <c r="B52" s="17" t="str">
        <f t="shared" si="24"/>
        <v>Isapre Fundación</v>
      </c>
      <c r="C52" s="33">
        <f aca="true" t="shared" si="30" ref="C52:U52">(C21/$V21)*100</f>
        <v>0.08599021034528377</v>
      </c>
      <c r="D52" s="33">
        <f t="shared" si="30"/>
        <v>0.07276094721524011</v>
      </c>
      <c r="E52" s="33">
        <f t="shared" si="30"/>
        <v>0.11244873660537108</v>
      </c>
      <c r="F52" s="33">
        <f t="shared" si="30"/>
        <v>0.19843894695065487</v>
      </c>
      <c r="G52" s="33">
        <f t="shared" si="30"/>
        <v>0.21828284164572032</v>
      </c>
      <c r="H52" s="33">
        <f t="shared" si="30"/>
        <v>0.5887022092869427</v>
      </c>
      <c r="I52" s="33">
        <f t="shared" si="30"/>
        <v>0.36380473607620056</v>
      </c>
      <c r="J52" s="33">
        <f t="shared" si="30"/>
        <v>3.9357057811879876</v>
      </c>
      <c r="K52" s="33">
        <f t="shared" si="30"/>
        <v>4.239978833178992</v>
      </c>
      <c r="L52" s="33">
        <f t="shared" si="30"/>
        <v>3.5322132557216563</v>
      </c>
      <c r="M52" s="33">
        <f t="shared" si="30"/>
        <v>3.492525466331525</v>
      </c>
      <c r="N52" s="33">
        <f t="shared" si="30"/>
        <v>4.2135203069189044</v>
      </c>
      <c r="O52" s="33">
        <f t="shared" si="30"/>
        <v>32.424923931737005</v>
      </c>
      <c r="P52" s="33">
        <f t="shared" si="30"/>
        <v>0.8334435771927504</v>
      </c>
      <c r="Q52" s="33">
        <f t="shared" si="30"/>
        <v>54.32596904352428</v>
      </c>
      <c r="R52" s="33">
        <f t="shared" si="30"/>
        <v>0.3241169466860696</v>
      </c>
      <c r="S52" s="33">
        <f t="shared" si="30"/>
        <v>3.108876835560259</v>
      </c>
      <c r="T52" s="33">
        <f t="shared" si="30"/>
        <v>42.2410371742294</v>
      </c>
      <c r="U52" s="33">
        <f t="shared" si="30"/>
        <v>0</v>
      </c>
      <c r="V52" s="26">
        <f t="shared" si="26"/>
        <v>100</v>
      </c>
    </row>
    <row r="53" spans="1:22" ht="10.5">
      <c r="A53" s="10">
        <v>94</v>
      </c>
      <c r="B53" s="17" t="str">
        <f t="shared" si="24"/>
        <v>Cruz del Norte</v>
      </c>
      <c r="C53" s="33">
        <f aca="true" t="shared" si="31" ref="C53:U53">(C22/$V22)*100</f>
        <v>0.08156606851549755</v>
      </c>
      <c r="D53" s="33">
        <f t="shared" si="31"/>
        <v>0.1631321370309951</v>
      </c>
      <c r="E53" s="33">
        <f t="shared" si="31"/>
        <v>0.1631321370309951</v>
      </c>
      <c r="F53" s="33">
        <f t="shared" si="31"/>
        <v>0</v>
      </c>
      <c r="G53" s="33">
        <f t="shared" si="31"/>
        <v>0</v>
      </c>
      <c r="H53" s="33">
        <f t="shared" si="31"/>
        <v>0.3262642740619902</v>
      </c>
      <c r="I53" s="33">
        <f t="shared" si="31"/>
        <v>0.08156606851549755</v>
      </c>
      <c r="J53" s="33">
        <f t="shared" si="31"/>
        <v>1.0603588907014683</v>
      </c>
      <c r="K53" s="33">
        <f t="shared" si="31"/>
        <v>5.954323001631321</v>
      </c>
      <c r="L53" s="33">
        <f t="shared" si="31"/>
        <v>12.805872756933114</v>
      </c>
      <c r="M53" s="33">
        <f t="shared" si="31"/>
        <v>13.295269168026099</v>
      </c>
      <c r="N53" s="33">
        <f t="shared" si="31"/>
        <v>12.39804241435563</v>
      </c>
      <c r="O53" s="33">
        <f t="shared" si="31"/>
        <v>50.48939641109299</v>
      </c>
      <c r="P53" s="33">
        <f t="shared" si="31"/>
        <v>0.1631321370309951</v>
      </c>
      <c r="Q53" s="33">
        <f t="shared" si="31"/>
        <v>96.98205546492659</v>
      </c>
      <c r="R53" s="33">
        <f t="shared" si="31"/>
        <v>0</v>
      </c>
      <c r="S53" s="33">
        <f t="shared" si="31"/>
        <v>0</v>
      </c>
      <c r="T53" s="33">
        <f t="shared" si="31"/>
        <v>3.0179445350734095</v>
      </c>
      <c r="U53" s="33">
        <f t="shared" si="31"/>
        <v>0</v>
      </c>
      <c r="V53" s="26">
        <f t="shared" si="26"/>
        <v>100</v>
      </c>
    </row>
    <row r="54" spans="1:22" ht="10.5">
      <c r="A54" s="10"/>
      <c r="B54" s="10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10.5">
      <c r="A55" s="106"/>
      <c r="B55" s="106" t="s">
        <v>49</v>
      </c>
      <c r="C55" s="139">
        <f aca="true" t="shared" si="32" ref="C55:U55">(C24/$V24)*100</f>
        <v>0.06741573033707865</v>
      </c>
      <c r="D55" s="139">
        <f t="shared" si="32"/>
        <v>0.07191011235955057</v>
      </c>
      <c r="E55" s="139">
        <f t="shared" si="32"/>
        <v>0.15955056179775282</v>
      </c>
      <c r="F55" s="139">
        <f t="shared" si="32"/>
        <v>0.19775280898876405</v>
      </c>
      <c r="G55" s="139">
        <f t="shared" si="32"/>
        <v>0.2202247191011236</v>
      </c>
      <c r="H55" s="139">
        <f t="shared" si="32"/>
        <v>0.4089887640449438</v>
      </c>
      <c r="I55" s="139">
        <f t="shared" si="32"/>
        <v>0.3258426966292135</v>
      </c>
      <c r="J55" s="139">
        <f t="shared" si="32"/>
        <v>1.991011235955056</v>
      </c>
      <c r="K55" s="139">
        <f t="shared" si="32"/>
        <v>2.3348314606741574</v>
      </c>
      <c r="L55" s="139">
        <f t="shared" si="32"/>
        <v>2.2741573033707865</v>
      </c>
      <c r="M55" s="139">
        <f t="shared" si="32"/>
        <v>2.2292134831460673</v>
      </c>
      <c r="N55" s="139">
        <f t="shared" si="32"/>
        <v>2.595505617977528</v>
      </c>
      <c r="O55" s="139">
        <f t="shared" si="32"/>
        <v>47.59550561797753</v>
      </c>
      <c r="P55" s="139">
        <f t="shared" si="32"/>
        <v>0.8292134831460675</v>
      </c>
      <c r="Q55" s="139">
        <f t="shared" si="32"/>
        <v>61.30786516853932</v>
      </c>
      <c r="R55" s="139">
        <f t="shared" si="32"/>
        <v>0.44719101123595506</v>
      </c>
      <c r="S55" s="139">
        <f t="shared" si="32"/>
        <v>5.78876404494382</v>
      </c>
      <c r="T55" s="139">
        <f t="shared" si="32"/>
        <v>32.456179775280894</v>
      </c>
      <c r="U55" s="139">
        <f t="shared" si="32"/>
        <v>0</v>
      </c>
      <c r="V55" s="140">
        <f>SUM(Q55:U55)</f>
        <v>100</v>
      </c>
    </row>
    <row r="56" spans="1:22" ht="10.5">
      <c r="A56" s="10"/>
      <c r="B56" s="10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ht="11.25" thickBot="1">
      <c r="A57" s="109"/>
      <c r="B57" s="109" t="s">
        <v>50</v>
      </c>
      <c r="C57" s="141">
        <f aca="true" t="shared" si="33" ref="C57:U57">(C26/$V26)*100</f>
        <v>0.34342092664111623</v>
      </c>
      <c r="D57" s="141">
        <f t="shared" si="33"/>
        <v>0.29554455080911074</v>
      </c>
      <c r="E57" s="141">
        <f t="shared" si="33"/>
        <v>0.5756827293953581</v>
      </c>
      <c r="F57" s="141">
        <f t="shared" si="33"/>
        <v>1.075745336963754</v>
      </c>
      <c r="G57" s="141">
        <f t="shared" si="33"/>
        <v>1.321817632746459</v>
      </c>
      <c r="H57" s="141">
        <f t="shared" si="33"/>
        <v>2.0669704565933134</v>
      </c>
      <c r="I57" s="141">
        <f t="shared" si="33"/>
        <v>1.6755503941821612</v>
      </c>
      <c r="J57" s="141">
        <f t="shared" si="33"/>
        <v>5.026651182546483</v>
      </c>
      <c r="K57" s="141">
        <f t="shared" si="33"/>
        <v>5.353315377646398</v>
      </c>
      <c r="L57" s="141">
        <f t="shared" si="33"/>
        <v>5.641432952204646</v>
      </c>
      <c r="M57" s="141">
        <f t="shared" si="33"/>
        <v>5.371913508258061</v>
      </c>
      <c r="N57" s="141">
        <f t="shared" si="33"/>
        <v>4.908126462377762</v>
      </c>
      <c r="O57" s="141">
        <f t="shared" si="33"/>
        <v>44.728872400865214</v>
      </c>
      <c r="P57" s="141">
        <f t="shared" si="33"/>
        <v>6.684585525621227</v>
      </c>
      <c r="Q57" s="141">
        <f t="shared" si="33"/>
        <v>85.11357749466609</v>
      </c>
      <c r="R57" s="141">
        <f t="shared" si="33"/>
        <v>3.2167400361896297</v>
      </c>
      <c r="S57" s="141">
        <f t="shared" si="33"/>
        <v>5.661381442134648</v>
      </c>
      <c r="T57" s="141">
        <f t="shared" si="33"/>
        <v>6.008301027009642</v>
      </c>
      <c r="U57" s="141">
        <f t="shared" si="33"/>
        <v>0</v>
      </c>
      <c r="V57" s="142">
        <f>SUM(Q57:U57)</f>
        <v>100.00000000000001</v>
      </c>
    </row>
    <row r="58" spans="1:22" ht="10.5">
      <c r="A58" s="10"/>
      <c r="B58" s="10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ht="11.25" thickBot="1">
      <c r="A59" s="29"/>
      <c r="B59" s="30" t="s">
        <v>51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</row>
    <row r="60" spans="2:23" ht="10.5">
      <c r="B60" s="17" t="str">
        <f>+'Cartera vigente por mes'!B26</f>
        <v>Fuente: Superintendencia de Salud, Archivo Maestro de Beneficiarios.</v>
      </c>
      <c r="C60" s="10"/>
      <c r="D60" s="10"/>
      <c r="E60" s="10"/>
      <c r="F60" s="10"/>
      <c r="G60" s="10"/>
      <c r="H60" s="10"/>
      <c r="I60" s="10"/>
      <c r="J60" s="10"/>
      <c r="K60" s="17" t="s">
        <v>1</v>
      </c>
      <c r="L60" s="17" t="s">
        <v>1</v>
      </c>
      <c r="M60" s="17" t="s">
        <v>1</v>
      </c>
      <c r="N60" s="17"/>
      <c r="O60" s="17" t="s">
        <v>1</v>
      </c>
      <c r="P60" s="10"/>
      <c r="Q60" s="17" t="s">
        <v>1</v>
      </c>
      <c r="R60" s="10"/>
      <c r="S60" s="10"/>
      <c r="T60" s="10"/>
      <c r="U60" s="10"/>
      <c r="V60" s="10"/>
      <c r="W60" s="17" t="s">
        <v>1</v>
      </c>
    </row>
    <row r="61" spans="2:23" ht="10.5">
      <c r="B61" s="17" t="str">
        <f>+B30</f>
        <v>(*) Sin renta informada o renta igual a 0</v>
      </c>
      <c r="C61" s="10"/>
      <c r="D61" s="10"/>
      <c r="E61" s="10"/>
      <c r="F61" s="10"/>
      <c r="G61" s="10"/>
      <c r="H61" s="10"/>
      <c r="I61" s="10"/>
      <c r="J61" s="10"/>
      <c r="K61" s="17" t="s">
        <v>1</v>
      </c>
      <c r="L61" s="17" t="s">
        <v>1</v>
      </c>
      <c r="M61" s="17" t="s">
        <v>1</v>
      </c>
      <c r="N61" s="17"/>
      <c r="O61" s="17" t="s">
        <v>1</v>
      </c>
      <c r="P61" s="10"/>
      <c r="Q61" s="17" t="s">
        <v>1</v>
      </c>
      <c r="R61" s="10"/>
      <c r="S61" s="10"/>
      <c r="T61" s="10"/>
      <c r="U61" s="10"/>
      <c r="V61" s="10"/>
      <c r="W61" s="17" t="s">
        <v>1</v>
      </c>
    </row>
    <row r="62" ht="10.5"/>
    <row r="63" spans="1:22" ht="14.25">
      <c r="A63" s="175" t="s">
        <v>224</v>
      </c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</row>
    <row r="64" ht="10.5"/>
    <row r="65" ht="10.5"/>
    <row r="66" ht="10.5"/>
    <row r="67" ht="10.5"/>
    <row r="68" ht="10.5"/>
    <row r="69" ht="10.5"/>
    <row r="70" ht="10.5"/>
    <row r="71" ht="10.5"/>
    <row r="72" ht="10.5"/>
    <row r="73" ht="10.5"/>
    <row r="74" ht="10.5"/>
  </sheetData>
  <sheetProtection/>
  <mergeCells count="5">
    <mergeCell ref="A1:V1"/>
    <mergeCell ref="A32:V32"/>
    <mergeCell ref="A63:V63"/>
    <mergeCell ref="B2:V2"/>
    <mergeCell ref="B3:V3"/>
  </mergeCells>
  <hyperlinks>
    <hyperlink ref="A1" location="Indice!A1" display="Volver"/>
    <hyperlink ref="A32" location="Indice!A1" display="Volver"/>
    <hyperlink ref="A63" location="Indice!A1" display="Volver"/>
  </hyperlink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landscape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94"/>
  <sheetViews>
    <sheetView showGridLines="0" zoomScalePageLayoutView="0" workbookViewId="0" topLeftCell="B1">
      <selection activeCell="B3" sqref="B3:U3"/>
    </sheetView>
  </sheetViews>
  <sheetFormatPr defaultColWidth="0" defaultRowHeight="15" zeroHeight="1"/>
  <cols>
    <col min="1" max="1" width="3.69921875" style="8" bestFit="1" customWidth="1"/>
    <col min="2" max="2" width="18.5" style="8" customWidth="1"/>
    <col min="3" max="3" width="7.19921875" style="8" bestFit="1" customWidth="1"/>
    <col min="4" max="4" width="7.69921875" style="8" bestFit="1" customWidth="1"/>
    <col min="5" max="6" width="7.19921875" style="8" bestFit="1" customWidth="1"/>
    <col min="7" max="7" width="8.19921875" style="8" bestFit="1" customWidth="1"/>
    <col min="8" max="9" width="7.19921875" style="8" bestFit="1" customWidth="1"/>
    <col min="10" max="10" width="8.19921875" style="8" bestFit="1" customWidth="1"/>
    <col min="11" max="12" width="7.19921875" style="8" bestFit="1" customWidth="1"/>
    <col min="13" max="13" width="6.5" style="8" bestFit="1" customWidth="1"/>
    <col min="14" max="14" width="7.19921875" style="8" bestFit="1" customWidth="1"/>
    <col min="15" max="16" width="7.09765625" style="8" customWidth="1"/>
    <col min="17" max="17" width="8.8984375" style="8" bestFit="1" customWidth="1"/>
    <col min="18" max="18" width="7" style="8" hidden="1" customWidth="1"/>
    <col min="19" max="19" width="9.09765625" style="8" bestFit="1" customWidth="1"/>
    <col min="20" max="20" width="6.09765625" style="8" bestFit="1" customWidth="1"/>
    <col min="21" max="21" width="6.59765625" style="8" bestFit="1" customWidth="1"/>
    <col min="22" max="22" width="0" style="8" hidden="1" customWidth="1"/>
    <col min="23" max="23" width="12" style="78" hidden="1" customWidth="1"/>
    <col min="24" max="24" width="8.59765625" style="8" hidden="1" customWidth="1"/>
    <col min="25" max="25" width="2.8984375" style="8" hidden="1" customWidth="1"/>
    <col min="26" max="27" width="4.69921875" style="8" hidden="1" customWidth="1"/>
    <col min="28" max="16384" width="0" style="8" hidden="1" customWidth="1"/>
  </cols>
  <sheetData>
    <row r="1" spans="1:21" ht="14.25">
      <c r="A1" s="175" t="s">
        <v>224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</row>
    <row r="2" spans="2:253" ht="13.5">
      <c r="B2" s="176" t="s">
        <v>85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27"/>
      <c r="W2" s="79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</row>
    <row r="3" spans="2:253" ht="13.5">
      <c r="B3" s="176" t="s">
        <v>256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</row>
    <row r="4" spans="1:253" ht="11.25" thickBot="1">
      <c r="A4" s="14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</row>
    <row r="5" spans="1:253" ht="10.5">
      <c r="A5" s="114" t="s">
        <v>1</v>
      </c>
      <c r="B5" s="114" t="s">
        <v>1</v>
      </c>
      <c r="C5" s="145" t="s">
        <v>86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6"/>
      <c r="T5" s="181" t="s">
        <v>222</v>
      </c>
      <c r="U5" s="181"/>
      <c r="V5" s="27"/>
      <c r="W5" s="80" t="s">
        <v>87</v>
      </c>
      <c r="Z5" s="179" t="s">
        <v>88</v>
      </c>
      <c r="AA5" s="179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</row>
    <row r="6" spans="1:253" ht="15.75" customHeight="1">
      <c r="A6" s="122" t="s">
        <v>37</v>
      </c>
      <c r="B6" s="122" t="s">
        <v>38</v>
      </c>
      <c r="C6" s="133" t="s">
        <v>89</v>
      </c>
      <c r="D6" s="133" t="s">
        <v>90</v>
      </c>
      <c r="E6" s="133" t="s">
        <v>91</v>
      </c>
      <c r="F6" s="133" t="s">
        <v>92</v>
      </c>
      <c r="G6" s="133" t="s">
        <v>93</v>
      </c>
      <c r="H6" s="133" t="s">
        <v>94</v>
      </c>
      <c r="I6" s="133" t="s">
        <v>95</v>
      </c>
      <c r="J6" s="133" t="s">
        <v>96</v>
      </c>
      <c r="K6" s="133" t="s">
        <v>97</v>
      </c>
      <c r="L6" s="133" t="s">
        <v>98</v>
      </c>
      <c r="M6" s="133" t="s">
        <v>99</v>
      </c>
      <c r="N6" s="133" t="s">
        <v>100</v>
      </c>
      <c r="O6" s="133" t="s">
        <v>238</v>
      </c>
      <c r="P6" s="133" t="s">
        <v>239</v>
      </c>
      <c r="Q6" s="133" t="s">
        <v>101</v>
      </c>
      <c r="R6" s="133" t="s">
        <v>215</v>
      </c>
      <c r="S6" s="133" t="s">
        <v>4</v>
      </c>
      <c r="T6" s="147" t="s">
        <v>102</v>
      </c>
      <c r="U6" s="147" t="s">
        <v>86</v>
      </c>
      <c r="V6" s="27"/>
      <c r="W6" s="81" t="s">
        <v>103</v>
      </c>
      <c r="Z6" s="180" t="s">
        <v>104</v>
      </c>
      <c r="AA6" s="180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</row>
    <row r="7" spans="1:253" ht="10.5">
      <c r="A7" s="10">
        <v>67</v>
      </c>
      <c r="B7" s="17" t="str">
        <f>+'Cotizantes por renta'!B7</f>
        <v>Colmena Golden Cross</v>
      </c>
      <c r="C7" s="26">
        <v>2549</v>
      </c>
      <c r="D7" s="26">
        <v>9496</v>
      </c>
      <c r="E7" s="26">
        <v>2476</v>
      </c>
      <c r="F7" s="26">
        <v>5241</v>
      </c>
      <c r="G7" s="26">
        <v>13050</v>
      </c>
      <c r="H7" s="26">
        <v>7283</v>
      </c>
      <c r="I7" s="26">
        <v>10973</v>
      </c>
      <c r="J7" s="26">
        <v>9596</v>
      </c>
      <c r="K7" s="26">
        <v>7023</v>
      </c>
      <c r="L7" s="26">
        <v>7737</v>
      </c>
      <c r="M7" s="26">
        <v>803</v>
      </c>
      <c r="N7" s="26">
        <v>2956</v>
      </c>
      <c r="O7" s="26">
        <v>2736</v>
      </c>
      <c r="P7" s="26">
        <v>2946</v>
      </c>
      <c r="Q7" s="26">
        <v>171200</v>
      </c>
      <c r="R7" s="26"/>
      <c r="S7" s="28">
        <f aca="true" t="shared" si="0" ref="S7:S13">SUM(C7:R7)</f>
        <v>256065</v>
      </c>
      <c r="T7" s="82">
        <f>Q7/S7</f>
        <v>0.6685802432976002</v>
      </c>
      <c r="U7" s="82">
        <f aca="true" t="shared" si="1" ref="U7:U13">1-T7</f>
        <v>0.33141975670239976</v>
      </c>
      <c r="V7" s="27"/>
      <c r="W7" s="21"/>
      <c r="Z7" s="19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</row>
    <row r="8" spans="1:253" ht="10.5">
      <c r="A8" s="10">
        <v>78</v>
      </c>
      <c r="B8" s="17" t="str">
        <f>+'Cotizantes por renta'!B8</f>
        <v>Isapre Cruz Blanca S.A.</v>
      </c>
      <c r="C8" s="26">
        <v>9083</v>
      </c>
      <c r="D8" s="26">
        <v>26643</v>
      </c>
      <c r="E8" s="26">
        <v>3954</v>
      </c>
      <c r="F8" s="26">
        <v>6731</v>
      </c>
      <c r="G8" s="26">
        <v>21081</v>
      </c>
      <c r="H8" s="26">
        <v>8017</v>
      </c>
      <c r="I8" s="26">
        <v>6638</v>
      </c>
      <c r="J8" s="26">
        <v>14372</v>
      </c>
      <c r="K8" s="26">
        <v>10328</v>
      </c>
      <c r="L8" s="26">
        <v>8333</v>
      </c>
      <c r="M8" s="26">
        <v>1415</v>
      </c>
      <c r="N8" s="26">
        <v>2331</v>
      </c>
      <c r="O8" s="26">
        <v>2295</v>
      </c>
      <c r="P8" s="26">
        <v>2893</v>
      </c>
      <c r="Q8" s="26">
        <v>205753</v>
      </c>
      <c r="R8" s="26"/>
      <c r="S8" s="28">
        <f t="shared" si="0"/>
        <v>329867</v>
      </c>
      <c r="T8" s="82">
        <f>Q8/S8</f>
        <v>0.6237453276623609</v>
      </c>
      <c r="U8" s="82">
        <f t="shared" si="1"/>
        <v>0.3762546723376391</v>
      </c>
      <c r="V8" s="27"/>
      <c r="W8" s="21"/>
      <c r="Z8" s="19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</row>
    <row r="9" spans="1:253" ht="10.5">
      <c r="A9" s="10">
        <v>80</v>
      </c>
      <c r="B9" s="17" t="str">
        <f>+'Cotizantes por renta'!B9</f>
        <v>Vida Tres</v>
      </c>
      <c r="C9" s="26">
        <v>42</v>
      </c>
      <c r="D9" s="26">
        <v>66</v>
      </c>
      <c r="E9" s="26">
        <v>31</v>
      </c>
      <c r="F9" s="26">
        <v>140</v>
      </c>
      <c r="G9" s="26">
        <v>8563</v>
      </c>
      <c r="H9" s="26">
        <v>286</v>
      </c>
      <c r="I9" s="26">
        <v>607</v>
      </c>
      <c r="J9" s="26">
        <v>3874</v>
      </c>
      <c r="K9" s="26">
        <v>1563</v>
      </c>
      <c r="L9" s="26">
        <v>1901</v>
      </c>
      <c r="M9" s="26">
        <v>17</v>
      </c>
      <c r="N9" s="26">
        <v>11</v>
      </c>
      <c r="O9" s="26">
        <v>641</v>
      </c>
      <c r="P9" s="26">
        <v>19</v>
      </c>
      <c r="Q9" s="26">
        <v>55547</v>
      </c>
      <c r="R9" s="26"/>
      <c r="S9" s="28">
        <f t="shared" si="0"/>
        <v>73308</v>
      </c>
      <c r="T9" s="82">
        <f>Q9/S9</f>
        <v>0.7577208490205708</v>
      </c>
      <c r="U9" s="82">
        <f t="shared" si="1"/>
        <v>0.2422791509794292</v>
      </c>
      <c r="V9" s="27"/>
      <c r="W9" s="21"/>
      <c r="Z9" s="19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</row>
    <row r="10" spans="1:253" ht="10.5">
      <c r="A10" s="10">
        <v>81</v>
      </c>
      <c r="B10" s="17" t="str">
        <f>+'Cotizantes por renta'!B10</f>
        <v>Ferrosalud</v>
      </c>
      <c r="C10" s="26">
        <v>1</v>
      </c>
      <c r="D10" s="26">
        <v>1</v>
      </c>
      <c r="E10" s="26"/>
      <c r="F10" s="26">
        <v>8</v>
      </c>
      <c r="G10" s="26">
        <v>300</v>
      </c>
      <c r="H10" s="26">
        <v>30</v>
      </c>
      <c r="I10" s="26">
        <v>28</v>
      </c>
      <c r="J10" s="26">
        <v>70</v>
      </c>
      <c r="K10" s="26">
        <v>49</v>
      </c>
      <c r="L10" s="26">
        <v>7</v>
      </c>
      <c r="M10" s="26">
        <v>4</v>
      </c>
      <c r="N10" s="26"/>
      <c r="O10" s="26">
        <v>7</v>
      </c>
      <c r="P10" s="26">
        <v>1</v>
      </c>
      <c r="Q10" s="26">
        <v>12777</v>
      </c>
      <c r="R10" s="26"/>
      <c r="S10" s="28">
        <f>SUM(C10:R10)</f>
        <v>13283</v>
      </c>
      <c r="T10" s="82">
        <f>Q10/S10</f>
        <v>0.9619061958894828</v>
      </c>
      <c r="U10" s="82">
        <f>1-T10</f>
        <v>0.038093804110517215</v>
      </c>
      <c r="V10" s="27"/>
      <c r="W10" s="21"/>
      <c r="Z10" s="19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</row>
    <row r="11" spans="1:253" ht="10.5">
      <c r="A11" s="10">
        <v>88</v>
      </c>
      <c r="B11" s="17" t="str">
        <f>+'Cotizantes por renta'!B11</f>
        <v>Mas Vida</v>
      </c>
      <c r="C11" s="26">
        <v>4955</v>
      </c>
      <c r="D11" s="26">
        <v>16717</v>
      </c>
      <c r="E11" s="26">
        <v>6602</v>
      </c>
      <c r="F11" s="26">
        <v>4922</v>
      </c>
      <c r="G11" s="26">
        <v>21898</v>
      </c>
      <c r="H11" s="26">
        <v>16669</v>
      </c>
      <c r="I11" s="26">
        <v>6293</v>
      </c>
      <c r="J11" s="26">
        <v>41977</v>
      </c>
      <c r="K11" s="26">
        <v>11304</v>
      </c>
      <c r="L11" s="26">
        <v>17524</v>
      </c>
      <c r="M11" s="26">
        <v>1012</v>
      </c>
      <c r="N11" s="26">
        <v>4469</v>
      </c>
      <c r="O11" s="26">
        <v>6558</v>
      </c>
      <c r="P11" s="26">
        <v>1400</v>
      </c>
      <c r="Q11" s="26">
        <v>63947</v>
      </c>
      <c r="R11" s="26"/>
      <c r="S11" s="28">
        <f t="shared" si="0"/>
        <v>226247</v>
      </c>
      <c r="T11" s="82">
        <f>J11/S11</f>
        <v>0.1855361618054604</v>
      </c>
      <c r="U11" s="82">
        <f t="shared" si="1"/>
        <v>0.8144638381945396</v>
      </c>
      <c r="V11" s="27"/>
      <c r="W11" s="21"/>
      <c r="Z11" s="19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</row>
    <row r="12" spans="1:253" ht="10.5">
      <c r="A12" s="10">
        <v>99</v>
      </c>
      <c r="B12" s="17" t="str">
        <f>+'Cotizantes por renta'!B12</f>
        <v>Isapre Banmédica</v>
      </c>
      <c r="C12" s="26">
        <v>5011</v>
      </c>
      <c r="D12" s="26">
        <v>8982</v>
      </c>
      <c r="E12" s="26">
        <v>4591</v>
      </c>
      <c r="F12" s="26">
        <v>8794</v>
      </c>
      <c r="G12" s="26">
        <v>19517</v>
      </c>
      <c r="H12" s="26">
        <v>6821</v>
      </c>
      <c r="I12" s="26">
        <v>7273</v>
      </c>
      <c r="J12" s="26">
        <v>12972</v>
      </c>
      <c r="K12" s="26">
        <v>5373</v>
      </c>
      <c r="L12" s="26">
        <v>6266</v>
      </c>
      <c r="M12" s="26">
        <v>643</v>
      </c>
      <c r="N12" s="26">
        <v>2194</v>
      </c>
      <c r="O12" s="26">
        <v>2190</v>
      </c>
      <c r="P12" s="26">
        <v>2910</v>
      </c>
      <c r="Q12" s="26">
        <v>238526</v>
      </c>
      <c r="R12" s="26"/>
      <c r="S12" s="28">
        <f t="shared" si="0"/>
        <v>332063</v>
      </c>
      <c r="T12" s="82">
        <f>Q12/S12</f>
        <v>0.7183155003719174</v>
      </c>
      <c r="U12" s="82">
        <f t="shared" si="1"/>
        <v>0.2816844996280826</v>
      </c>
      <c r="V12" s="27"/>
      <c r="W12" s="21"/>
      <c r="Z12" s="19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</row>
    <row r="13" spans="1:253" ht="10.5">
      <c r="A13" s="10">
        <v>107</v>
      </c>
      <c r="B13" s="17" t="str">
        <f>+'Cotizantes por renta'!B13</f>
        <v>Consalud S.A.</v>
      </c>
      <c r="C13" s="26">
        <v>10124</v>
      </c>
      <c r="D13" s="26">
        <v>11465</v>
      </c>
      <c r="E13" s="26">
        <v>3548</v>
      </c>
      <c r="F13" s="26">
        <v>5628</v>
      </c>
      <c r="G13" s="26">
        <v>27393</v>
      </c>
      <c r="H13" s="26">
        <v>7693</v>
      </c>
      <c r="I13" s="26">
        <v>8666</v>
      </c>
      <c r="J13" s="26">
        <v>29145</v>
      </c>
      <c r="K13" s="26">
        <v>9083</v>
      </c>
      <c r="L13" s="26">
        <v>16469</v>
      </c>
      <c r="M13" s="26">
        <v>1742</v>
      </c>
      <c r="N13" s="26">
        <v>4854</v>
      </c>
      <c r="O13" s="26">
        <v>5045</v>
      </c>
      <c r="P13" s="26">
        <v>3558</v>
      </c>
      <c r="Q13" s="26">
        <v>209450</v>
      </c>
      <c r="R13" s="26"/>
      <c r="S13" s="28">
        <f t="shared" si="0"/>
        <v>353863</v>
      </c>
      <c r="T13" s="82">
        <f>Q13/S13</f>
        <v>0.5918957336596367</v>
      </c>
      <c r="U13" s="82">
        <f t="shared" si="1"/>
        <v>0.40810426634036334</v>
      </c>
      <c r="V13" s="27"/>
      <c r="W13" s="21"/>
      <c r="Z13" s="19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</row>
    <row r="14" spans="1:253" ht="10.5">
      <c r="A14" s="10"/>
      <c r="B14" s="10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83"/>
      <c r="U14" s="83"/>
      <c r="V14" s="27"/>
      <c r="W14" s="21"/>
      <c r="Z14" s="19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0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</row>
    <row r="15" spans="1:253" ht="10.5">
      <c r="A15" s="105"/>
      <c r="B15" s="106" t="s">
        <v>43</v>
      </c>
      <c r="C15" s="126">
        <f aca="true" t="shared" si="2" ref="C15:S15">SUM(C7:C14)</f>
        <v>31765</v>
      </c>
      <c r="D15" s="126">
        <f t="shared" si="2"/>
        <v>73370</v>
      </c>
      <c r="E15" s="126">
        <f t="shared" si="2"/>
        <v>21202</v>
      </c>
      <c r="F15" s="126">
        <f t="shared" si="2"/>
        <v>31464</v>
      </c>
      <c r="G15" s="126">
        <f t="shared" si="2"/>
        <v>111802</v>
      </c>
      <c r="H15" s="126">
        <f t="shared" si="2"/>
        <v>46799</v>
      </c>
      <c r="I15" s="126">
        <f t="shared" si="2"/>
        <v>40478</v>
      </c>
      <c r="J15" s="126">
        <f t="shared" si="2"/>
        <v>112006</v>
      </c>
      <c r="K15" s="126">
        <f t="shared" si="2"/>
        <v>44723</v>
      </c>
      <c r="L15" s="126">
        <f t="shared" si="2"/>
        <v>58237</v>
      </c>
      <c r="M15" s="126">
        <f t="shared" si="2"/>
        <v>5636</v>
      </c>
      <c r="N15" s="126">
        <f t="shared" si="2"/>
        <v>16815</v>
      </c>
      <c r="O15" s="126">
        <f>SUM(O7:O14)</f>
        <v>19472</v>
      </c>
      <c r="P15" s="126">
        <f>SUM(P7:P14)</f>
        <v>13727</v>
      </c>
      <c r="Q15" s="126">
        <f t="shared" si="2"/>
        <v>957200</v>
      </c>
      <c r="R15" s="126">
        <f t="shared" si="2"/>
        <v>0</v>
      </c>
      <c r="S15" s="126">
        <f t="shared" si="2"/>
        <v>1584696</v>
      </c>
      <c r="T15" s="127">
        <f>+(+Q7+Q8+Q9+J11+Q12+Q13+Q10)/S15</f>
        <v>0.5901636654601261</v>
      </c>
      <c r="U15" s="127">
        <f>1-T15</f>
        <v>0.4098363345398739</v>
      </c>
      <c r="V15" s="20"/>
      <c r="W15" s="21"/>
      <c r="Z15" s="19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</row>
    <row r="16" spans="1:253" ht="10.5">
      <c r="A16" s="10"/>
      <c r="B16" s="10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83"/>
      <c r="U16" s="83"/>
      <c r="V16" s="27"/>
      <c r="W16" s="21"/>
      <c r="Z16" s="19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</row>
    <row r="17" spans="1:253" ht="10.5">
      <c r="A17" s="10">
        <v>62</v>
      </c>
      <c r="B17" s="17" t="str">
        <f>+'Cotizantes por renta'!B17</f>
        <v>San Lorenzo</v>
      </c>
      <c r="C17" s="26"/>
      <c r="D17" s="26">
        <v>4</v>
      </c>
      <c r="E17" s="26">
        <v>916</v>
      </c>
      <c r="F17" s="26">
        <v>261</v>
      </c>
      <c r="G17" s="26">
        <v>18</v>
      </c>
      <c r="H17" s="26"/>
      <c r="I17" s="26">
        <v>2</v>
      </c>
      <c r="J17" s="26">
        <v>1</v>
      </c>
      <c r="K17" s="26">
        <v>1</v>
      </c>
      <c r="L17" s="26"/>
      <c r="M17" s="26"/>
      <c r="N17" s="26"/>
      <c r="O17" s="26"/>
      <c r="P17" s="26"/>
      <c r="Q17" s="26">
        <v>27</v>
      </c>
      <c r="R17" s="26"/>
      <c r="S17" s="28">
        <f aca="true" t="shared" si="3" ref="S17:S22">SUM(C17:R17)</f>
        <v>1230</v>
      </c>
      <c r="T17" s="82">
        <f>E17/S17</f>
        <v>0.7447154471544716</v>
      </c>
      <c r="U17" s="82">
        <f aca="true" t="shared" si="4" ref="U17:U22">1-T17</f>
        <v>0.2552845528455284</v>
      </c>
      <c r="V17" s="27"/>
      <c r="W17" s="21"/>
      <c r="Z17" s="19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</row>
    <row r="18" spans="1:253" ht="10.5">
      <c r="A18" s="10">
        <v>63</v>
      </c>
      <c r="B18" s="17" t="str">
        <f>+'Cotizantes por renta'!B18</f>
        <v>Fusat Ltda.</v>
      </c>
      <c r="C18" s="26">
        <v>2</v>
      </c>
      <c r="D18" s="26">
        <v>4</v>
      </c>
      <c r="E18" s="26">
        <v>1</v>
      </c>
      <c r="F18" s="26">
        <v>33</v>
      </c>
      <c r="G18" s="26">
        <v>216</v>
      </c>
      <c r="H18" s="26">
        <v>11926</v>
      </c>
      <c r="I18" s="26">
        <v>31</v>
      </c>
      <c r="J18" s="26">
        <v>16</v>
      </c>
      <c r="K18" s="26">
        <v>9</v>
      </c>
      <c r="L18" s="26">
        <v>5</v>
      </c>
      <c r="M18" s="26">
        <v>1</v>
      </c>
      <c r="N18" s="26"/>
      <c r="O18" s="26">
        <v>1</v>
      </c>
      <c r="P18" s="26"/>
      <c r="Q18" s="26">
        <v>485</v>
      </c>
      <c r="R18" s="26"/>
      <c r="S18" s="28">
        <f t="shared" si="3"/>
        <v>12730</v>
      </c>
      <c r="T18" s="82">
        <f>H18/S18</f>
        <v>0.9368421052631579</v>
      </c>
      <c r="U18" s="82">
        <f t="shared" si="4"/>
        <v>0.06315789473684208</v>
      </c>
      <c r="V18" s="27"/>
      <c r="W18" s="21"/>
      <c r="Z18" s="19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</row>
    <row r="19" spans="1:253" ht="10.5">
      <c r="A19" s="10">
        <v>65</v>
      </c>
      <c r="B19" s="17" t="str">
        <f>+'Cotizantes por renta'!B19</f>
        <v>Chuquicamata</v>
      </c>
      <c r="C19" s="26">
        <v>102</v>
      </c>
      <c r="D19" s="26">
        <v>10513</v>
      </c>
      <c r="E19" s="26">
        <v>50</v>
      </c>
      <c r="F19" s="26">
        <v>173</v>
      </c>
      <c r="G19" s="26">
        <v>132</v>
      </c>
      <c r="H19" s="26">
        <v>32</v>
      </c>
      <c r="I19" s="26">
        <v>7</v>
      </c>
      <c r="J19" s="26">
        <v>26</v>
      </c>
      <c r="K19" s="26">
        <v>9</v>
      </c>
      <c r="L19" s="26">
        <v>5</v>
      </c>
      <c r="M19" s="26"/>
      <c r="N19" s="26"/>
      <c r="O19" s="26">
        <v>3</v>
      </c>
      <c r="P19" s="26">
        <v>56</v>
      </c>
      <c r="Q19" s="26">
        <v>1011</v>
      </c>
      <c r="R19" s="26"/>
      <c r="S19" s="28">
        <f t="shared" si="3"/>
        <v>12119</v>
      </c>
      <c r="T19" s="82">
        <f>D19/S19</f>
        <v>0.867480815248783</v>
      </c>
      <c r="U19" s="82">
        <f t="shared" si="4"/>
        <v>0.13251918475121705</v>
      </c>
      <c r="V19" s="27"/>
      <c r="W19" s="21"/>
      <c r="Z19" s="19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</row>
    <row r="20" spans="1:253" ht="10.5">
      <c r="A20" s="10">
        <v>68</v>
      </c>
      <c r="B20" s="17" t="str">
        <f>+'Cotizantes por renta'!B20</f>
        <v>Río Blanco</v>
      </c>
      <c r="C20" s="26">
        <v>1</v>
      </c>
      <c r="D20" s="26">
        <v>2</v>
      </c>
      <c r="E20" s="26">
        <v>1</v>
      </c>
      <c r="F20" s="26">
        <v>56</v>
      </c>
      <c r="G20" s="26">
        <v>1785</v>
      </c>
      <c r="H20" s="26">
        <v>27</v>
      </c>
      <c r="I20" s="26">
        <v>9</v>
      </c>
      <c r="J20" s="26">
        <v>10</v>
      </c>
      <c r="K20" s="26"/>
      <c r="L20" s="26"/>
      <c r="M20" s="26"/>
      <c r="N20" s="26"/>
      <c r="O20" s="26"/>
      <c r="P20" s="26"/>
      <c r="Q20" s="26">
        <v>186</v>
      </c>
      <c r="R20" s="26"/>
      <c r="S20" s="28">
        <f t="shared" si="3"/>
        <v>2077</v>
      </c>
      <c r="T20" s="82">
        <f>G20/S20</f>
        <v>0.8594126143476167</v>
      </c>
      <c r="U20" s="82">
        <f t="shared" si="4"/>
        <v>0.14058738565238327</v>
      </c>
      <c r="V20" s="27"/>
      <c r="W20" s="21"/>
      <c r="Z20" s="19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</row>
    <row r="21" spans="1:253" ht="10.5">
      <c r="A21" s="10">
        <v>76</v>
      </c>
      <c r="B21" s="17" t="str">
        <f>+'Cotizantes por renta'!B21</f>
        <v>Isapre Fundación</v>
      </c>
      <c r="C21" s="26">
        <v>160</v>
      </c>
      <c r="D21" s="26">
        <v>194</v>
      </c>
      <c r="E21" s="26">
        <v>130</v>
      </c>
      <c r="F21" s="26">
        <v>414</v>
      </c>
      <c r="G21" s="26">
        <v>1472</v>
      </c>
      <c r="H21" s="26">
        <v>477</v>
      </c>
      <c r="I21" s="26">
        <v>508</v>
      </c>
      <c r="J21" s="26">
        <v>1117</v>
      </c>
      <c r="K21" s="26">
        <v>679</v>
      </c>
      <c r="L21" s="26">
        <v>483</v>
      </c>
      <c r="M21" s="26">
        <v>64</v>
      </c>
      <c r="N21" s="26">
        <v>100</v>
      </c>
      <c r="O21" s="26">
        <v>258</v>
      </c>
      <c r="P21" s="26">
        <v>114</v>
      </c>
      <c r="Q21" s="26">
        <v>8948</v>
      </c>
      <c r="R21" s="26"/>
      <c r="S21" s="28">
        <f t="shared" si="3"/>
        <v>15118</v>
      </c>
      <c r="T21" s="82">
        <f>Q21/S21</f>
        <v>0.5918772324381532</v>
      </c>
      <c r="U21" s="82">
        <f t="shared" si="4"/>
        <v>0.40812276756184684</v>
      </c>
      <c r="V21" s="27"/>
      <c r="W21" s="21"/>
      <c r="Z21" s="19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</row>
    <row r="22" spans="1:253" ht="10.5">
      <c r="A22" s="10">
        <v>94</v>
      </c>
      <c r="B22" s="17" t="str">
        <f>+'Cotizantes por renta'!B22</f>
        <v>Cruz del Norte</v>
      </c>
      <c r="C22" s="26">
        <v>12</v>
      </c>
      <c r="D22" s="26">
        <v>1094</v>
      </c>
      <c r="E22" s="26">
        <v>6</v>
      </c>
      <c r="F22" s="26">
        <v>99</v>
      </c>
      <c r="G22" s="26">
        <v>2</v>
      </c>
      <c r="H22" s="26"/>
      <c r="I22" s="26">
        <v>1</v>
      </c>
      <c r="J22" s="26">
        <v>1</v>
      </c>
      <c r="K22" s="26">
        <v>1</v>
      </c>
      <c r="L22" s="26"/>
      <c r="M22" s="26"/>
      <c r="N22" s="26"/>
      <c r="O22" s="26"/>
      <c r="P22" s="26">
        <v>7</v>
      </c>
      <c r="Q22" s="26">
        <v>3</v>
      </c>
      <c r="R22" s="26"/>
      <c r="S22" s="28">
        <f t="shared" si="3"/>
        <v>1226</v>
      </c>
      <c r="T22" s="82">
        <f>D22/S22</f>
        <v>0.8923327895595432</v>
      </c>
      <c r="U22" s="82">
        <f t="shared" si="4"/>
        <v>0.1076672104404568</v>
      </c>
      <c r="V22" s="27"/>
      <c r="W22" s="21"/>
      <c r="Z22" s="19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</row>
    <row r="23" spans="1:253" ht="10.5">
      <c r="A23" s="10"/>
      <c r="B23" s="10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83"/>
      <c r="U23" s="83"/>
      <c r="V23" s="27"/>
      <c r="W23" s="21"/>
      <c r="X23" s="19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0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</row>
    <row r="24" spans="1:253" ht="10.5">
      <c r="A24" s="106"/>
      <c r="B24" s="106" t="s">
        <v>49</v>
      </c>
      <c r="C24" s="126">
        <f aca="true" t="shared" si="5" ref="C24:S24">SUM(C17:C22)</f>
        <v>277</v>
      </c>
      <c r="D24" s="126">
        <f t="shared" si="5"/>
        <v>11811</v>
      </c>
      <c r="E24" s="126">
        <f t="shared" si="5"/>
        <v>1104</v>
      </c>
      <c r="F24" s="126">
        <f t="shared" si="5"/>
        <v>1036</v>
      </c>
      <c r="G24" s="126">
        <f t="shared" si="5"/>
        <v>3625</v>
      </c>
      <c r="H24" s="126">
        <f t="shared" si="5"/>
        <v>12462</v>
      </c>
      <c r="I24" s="126">
        <f t="shared" si="5"/>
        <v>558</v>
      </c>
      <c r="J24" s="126">
        <f t="shared" si="5"/>
        <v>1171</v>
      </c>
      <c r="K24" s="126">
        <f t="shared" si="5"/>
        <v>699</v>
      </c>
      <c r="L24" s="126">
        <f t="shared" si="5"/>
        <v>493</v>
      </c>
      <c r="M24" s="126">
        <f t="shared" si="5"/>
        <v>65</v>
      </c>
      <c r="N24" s="126">
        <f t="shared" si="5"/>
        <v>100</v>
      </c>
      <c r="O24" s="126">
        <f>SUM(O17:O22)</f>
        <v>262</v>
      </c>
      <c r="P24" s="126">
        <f>SUM(P17:P22)</f>
        <v>177</v>
      </c>
      <c r="Q24" s="126">
        <f t="shared" si="5"/>
        <v>10660</v>
      </c>
      <c r="R24" s="126">
        <f t="shared" si="5"/>
        <v>0</v>
      </c>
      <c r="S24" s="126">
        <f t="shared" si="5"/>
        <v>44500</v>
      </c>
      <c r="T24" s="127">
        <f>+(E17+H18+D19+G20+Q21+D22)/S24</f>
        <v>0.7906067415730337</v>
      </c>
      <c r="U24" s="127">
        <f>1-T24</f>
        <v>0.20939325842696632</v>
      </c>
      <c r="V24" s="27"/>
      <c r="W24" s="21">
        <f>((Q24*Q24+N24*N24+M24*M24+L24*L24+K24*K24+J24*J24+I24*I24+H24*H24+G24*G24+F24*F24+E24*E24+D24*D24+C24*C24)/S24^2)^0.5*100</f>
        <v>46.4018940425498</v>
      </c>
      <c r="X24" s="19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</row>
    <row r="25" spans="1:253" ht="10.5">
      <c r="A25" s="10"/>
      <c r="B25" s="10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83"/>
      <c r="U25" s="83"/>
      <c r="V25" s="27"/>
      <c r="W25" s="21"/>
      <c r="X25" s="19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</row>
    <row r="26" spans="1:253" ht="10.5">
      <c r="A26" s="128"/>
      <c r="B26" s="128" t="s">
        <v>50</v>
      </c>
      <c r="C26" s="126">
        <f aca="true" t="shared" si="6" ref="C26:S26">C15+C24</f>
        <v>32042</v>
      </c>
      <c r="D26" s="126">
        <f t="shared" si="6"/>
        <v>85181</v>
      </c>
      <c r="E26" s="126">
        <f t="shared" si="6"/>
        <v>22306</v>
      </c>
      <c r="F26" s="126">
        <f t="shared" si="6"/>
        <v>32500</v>
      </c>
      <c r="G26" s="126">
        <f t="shared" si="6"/>
        <v>115427</v>
      </c>
      <c r="H26" s="126">
        <f t="shared" si="6"/>
        <v>59261</v>
      </c>
      <c r="I26" s="126">
        <f t="shared" si="6"/>
        <v>41036</v>
      </c>
      <c r="J26" s="126">
        <f t="shared" si="6"/>
        <v>113177</v>
      </c>
      <c r="K26" s="126">
        <f t="shared" si="6"/>
        <v>45422</v>
      </c>
      <c r="L26" s="126">
        <f t="shared" si="6"/>
        <v>58730</v>
      </c>
      <c r="M26" s="126">
        <f t="shared" si="6"/>
        <v>5701</v>
      </c>
      <c r="N26" s="126">
        <f t="shared" si="6"/>
        <v>16915</v>
      </c>
      <c r="O26" s="126">
        <f>O15+O24</f>
        <v>19734</v>
      </c>
      <c r="P26" s="126">
        <f>P15+P24</f>
        <v>13904</v>
      </c>
      <c r="Q26" s="126">
        <f>Q15+Q24</f>
        <v>967860</v>
      </c>
      <c r="R26" s="126">
        <f t="shared" si="6"/>
        <v>0</v>
      </c>
      <c r="S26" s="126">
        <f t="shared" si="6"/>
        <v>1629196</v>
      </c>
      <c r="T26" s="127">
        <f>(+Q7+Q8+Q9+J11+Q12+Q13+E17+H18+D19+G20+Q21+Q10+D22)/S26</f>
        <v>0.5956385849216423</v>
      </c>
      <c r="U26" s="127">
        <f>1-T26</f>
        <v>0.40436141507835766</v>
      </c>
      <c r="V26" s="27"/>
      <c r="W26" s="21">
        <f>((Q26*Q26+N26*N26+M26*M26+L26*L26+K26*K26+J26*J26+I26*I26+H26*H26+G26*G26+F26*F26+E26*E26+D26*D26+C26*C26)/S26^2)^0.5*100</f>
        <v>60.879168151466125</v>
      </c>
      <c r="X26" s="19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</row>
    <row r="27" spans="1:253" ht="10.5">
      <c r="A27" s="10"/>
      <c r="B27" s="10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83"/>
      <c r="U27" s="83"/>
      <c r="V27" s="27"/>
      <c r="W27" s="79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</row>
    <row r="28" spans="1:253" ht="11.25" thickBot="1">
      <c r="A28" s="135"/>
      <c r="B28" s="136" t="s">
        <v>51</v>
      </c>
      <c r="C28" s="137">
        <f aca="true" t="shared" si="7" ref="C28:R28">(C26/$S26)</f>
        <v>0.01966736967191179</v>
      </c>
      <c r="D28" s="137">
        <f t="shared" si="7"/>
        <v>0.052284071407000754</v>
      </c>
      <c r="E28" s="137">
        <f t="shared" si="7"/>
        <v>0.01369141588857326</v>
      </c>
      <c r="F28" s="137">
        <f t="shared" si="7"/>
        <v>0.019948489930002283</v>
      </c>
      <c r="G28" s="137">
        <f t="shared" si="7"/>
        <v>0.07084905683539611</v>
      </c>
      <c r="H28" s="137">
        <f t="shared" si="7"/>
        <v>0.03637438343821124</v>
      </c>
      <c r="I28" s="137">
        <f t="shared" si="7"/>
        <v>0.025187884085156115</v>
      </c>
      <c r="J28" s="137">
        <f t="shared" si="7"/>
        <v>0.0694680075325498</v>
      </c>
      <c r="K28" s="137">
        <f t="shared" si="7"/>
        <v>0.02788000952617119</v>
      </c>
      <c r="L28" s="137">
        <f t="shared" si="7"/>
        <v>0.036048455802739514</v>
      </c>
      <c r="M28" s="137">
        <f t="shared" si="7"/>
        <v>0.0034992720335674772</v>
      </c>
      <c r="N28" s="137">
        <f t="shared" si="7"/>
        <v>0.010382421758953497</v>
      </c>
      <c r="O28" s="137">
        <f>(O26/$S26)</f>
        <v>0.012112723085497386</v>
      </c>
      <c r="P28" s="137">
        <f>(P26/$S26)</f>
        <v>0.008534270891900054</v>
      </c>
      <c r="Q28" s="137">
        <f>(Q26/$S26)</f>
        <v>0.5940721681123695</v>
      </c>
      <c r="R28" s="137">
        <f t="shared" si="7"/>
        <v>0</v>
      </c>
      <c r="S28" s="137">
        <f>SUM(C28:R28)</f>
        <v>1</v>
      </c>
      <c r="T28" s="148"/>
      <c r="U28" s="148"/>
      <c r="V28" s="27"/>
      <c r="W28" s="79"/>
      <c r="X28" s="19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</row>
    <row r="29" spans="2:253" ht="10.5">
      <c r="B29" s="17" t="str">
        <f>+'Cotizantes por renta'!B29</f>
        <v>Fuente: Superintendencia de Salud, Archivo Maestro de Beneficiarios.</v>
      </c>
      <c r="C29" s="19"/>
      <c r="D29" s="19"/>
      <c r="E29" s="19"/>
      <c r="F29" s="19"/>
      <c r="G29" s="19"/>
      <c r="H29" s="19"/>
      <c r="I29" s="19"/>
      <c r="J29" s="19"/>
      <c r="K29" s="54" t="s">
        <v>1</v>
      </c>
      <c r="L29" s="54" t="s">
        <v>1</v>
      </c>
      <c r="M29" s="54" t="s">
        <v>1</v>
      </c>
      <c r="N29" s="54" t="s">
        <v>1</v>
      </c>
      <c r="O29" s="54"/>
      <c r="P29" s="54"/>
      <c r="Q29" s="54" t="s">
        <v>1</v>
      </c>
      <c r="R29" s="54"/>
      <c r="S29" s="54" t="s">
        <v>1</v>
      </c>
      <c r="T29" s="19"/>
      <c r="U29" s="19"/>
      <c r="V29" s="27"/>
      <c r="W29" s="79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</row>
    <row r="30" spans="2:253" ht="10.5">
      <c r="B30" s="27" t="s">
        <v>223</v>
      </c>
      <c r="C30" s="19"/>
      <c r="D30" s="19"/>
      <c r="E30" s="19"/>
      <c r="F30" s="19"/>
      <c r="G30" s="19"/>
      <c r="H30" s="19"/>
      <c r="I30" s="19"/>
      <c r="J30" s="19"/>
      <c r="K30" s="54" t="s">
        <v>1</v>
      </c>
      <c r="L30" s="54" t="s">
        <v>1</v>
      </c>
      <c r="M30" s="54" t="s">
        <v>1</v>
      </c>
      <c r="N30" s="54" t="s">
        <v>1</v>
      </c>
      <c r="O30" s="54"/>
      <c r="P30" s="54"/>
      <c r="Q30" s="54" t="s">
        <v>1</v>
      </c>
      <c r="R30" s="54"/>
      <c r="S30" s="54" t="s">
        <v>1</v>
      </c>
      <c r="T30" s="19"/>
      <c r="U30" s="19"/>
      <c r="V30" s="27"/>
      <c r="W30" s="79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</row>
    <row r="31" spans="1:253" ht="10.5">
      <c r="A31" s="84"/>
      <c r="B31" s="27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19"/>
      <c r="U31" s="19"/>
      <c r="V31" s="27"/>
      <c r="W31" s="21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</row>
    <row r="32" spans="1:253" ht="14.25">
      <c r="A32" s="175" t="s">
        <v>224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85"/>
      <c r="U32" s="85"/>
      <c r="V32" s="27"/>
      <c r="W32" s="21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</row>
    <row r="33" spans="2:253" ht="13.5">
      <c r="B33" s="176" t="s">
        <v>105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9"/>
      <c r="U33" s="19"/>
      <c r="V33" s="27"/>
      <c r="W33" s="79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</row>
    <row r="34" spans="2:253" ht="13.5">
      <c r="B34" s="176" t="s">
        <v>257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9"/>
      <c r="U34" s="19"/>
      <c r="V34" s="27"/>
      <c r="W34" s="79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</row>
    <row r="35" spans="1:253" ht="11.25" thickBot="1">
      <c r="A35" s="10"/>
      <c r="B35" s="10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27"/>
      <c r="W35" s="79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</row>
    <row r="36" spans="1:253" ht="15" customHeight="1">
      <c r="A36" s="112" t="s">
        <v>1</v>
      </c>
      <c r="B36" s="112" t="s">
        <v>1</v>
      </c>
      <c r="C36" s="143" t="s">
        <v>86</v>
      </c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4"/>
      <c r="T36" s="19"/>
      <c r="U36" s="19"/>
      <c r="V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</row>
    <row r="37" spans="1:253" ht="10.5">
      <c r="A37" s="113" t="s">
        <v>37</v>
      </c>
      <c r="B37" s="113" t="s">
        <v>38</v>
      </c>
      <c r="C37" s="129" t="s">
        <v>89</v>
      </c>
      <c r="D37" s="129" t="s">
        <v>90</v>
      </c>
      <c r="E37" s="129" t="s">
        <v>91</v>
      </c>
      <c r="F37" s="129" t="s">
        <v>92</v>
      </c>
      <c r="G37" s="129" t="s">
        <v>93</v>
      </c>
      <c r="H37" s="129" t="s">
        <v>94</v>
      </c>
      <c r="I37" s="129" t="s">
        <v>95</v>
      </c>
      <c r="J37" s="129" t="s">
        <v>96</v>
      </c>
      <c r="K37" s="129" t="s">
        <v>97</v>
      </c>
      <c r="L37" s="129" t="s">
        <v>98</v>
      </c>
      <c r="M37" s="129" t="s">
        <v>99</v>
      </c>
      <c r="N37" s="129" t="s">
        <v>100</v>
      </c>
      <c r="O37" s="129" t="s">
        <v>238</v>
      </c>
      <c r="P37" s="129" t="s">
        <v>239</v>
      </c>
      <c r="Q37" s="129" t="s">
        <v>101</v>
      </c>
      <c r="R37" s="129" t="s">
        <v>215</v>
      </c>
      <c r="S37" s="129" t="s">
        <v>4</v>
      </c>
      <c r="T37" s="19"/>
      <c r="U37" s="19"/>
      <c r="V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</row>
    <row r="38" spans="1:253" ht="10.5">
      <c r="A38" s="10">
        <v>67</v>
      </c>
      <c r="B38" s="17" t="str">
        <f>+B7</f>
        <v>Colmena Golden Cross</v>
      </c>
      <c r="C38" s="26">
        <v>2701</v>
      </c>
      <c r="D38" s="26">
        <v>9567</v>
      </c>
      <c r="E38" s="26">
        <v>2483</v>
      </c>
      <c r="F38" s="26">
        <v>5414</v>
      </c>
      <c r="G38" s="26">
        <v>10938</v>
      </c>
      <c r="H38" s="26">
        <v>6692</v>
      </c>
      <c r="I38" s="26">
        <v>8698</v>
      </c>
      <c r="J38" s="26">
        <v>7775</v>
      </c>
      <c r="K38" s="26">
        <v>5979</v>
      </c>
      <c r="L38" s="26">
        <v>6594</v>
      </c>
      <c r="M38" s="26">
        <v>633</v>
      </c>
      <c r="N38" s="26">
        <v>1780</v>
      </c>
      <c r="O38" s="26">
        <v>2214</v>
      </c>
      <c r="P38" s="26">
        <v>2673</v>
      </c>
      <c r="Q38" s="26">
        <v>143735</v>
      </c>
      <c r="R38" s="26"/>
      <c r="S38" s="28">
        <f aca="true" t="shared" si="8" ref="S38:S44">SUM(C38:R38)</f>
        <v>217876</v>
      </c>
      <c r="T38" s="19"/>
      <c r="U38" s="19"/>
      <c r="V38" s="27"/>
      <c r="W38" s="18"/>
      <c r="X38" s="27">
        <f aca="true" t="shared" si="9" ref="X38:X44">+W38-S38</f>
        <v>-217876</v>
      </c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</row>
    <row r="39" spans="1:253" ht="10.5">
      <c r="A39" s="10">
        <v>78</v>
      </c>
      <c r="B39" s="17" t="str">
        <f aca="true" t="shared" si="10" ref="B39:B44">+B8</f>
        <v>Isapre Cruz Blanca S.A.</v>
      </c>
      <c r="C39" s="26">
        <v>8570</v>
      </c>
      <c r="D39" s="26">
        <v>32671</v>
      </c>
      <c r="E39" s="26">
        <v>4843</v>
      </c>
      <c r="F39" s="26">
        <v>8420</v>
      </c>
      <c r="G39" s="26">
        <v>17309</v>
      </c>
      <c r="H39" s="26">
        <v>7059</v>
      </c>
      <c r="I39" s="26">
        <v>5038</v>
      </c>
      <c r="J39" s="26">
        <v>10454</v>
      </c>
      <c r="K39" s="26">
        <v>6807</v>
      </c>
      <c r="L39" s="26">
        <v>4887</v>
      </c>
      <c r="M39" s="26">
        <v>1073</v>
      </c>
      <c r="N39" s="26">
        <v>1341</v>
      </c>
      <c r="O39" s="26">
        <v>1530</v>
      </c>
      <c r="P39" s="26">
        <v>2691</v>
      </c>
      <c r="Q39" s="26">
        <v>171551</v>
      </c>
      <c r="R39" s="26"/>
      <c r="S39" s="28">
        <f t="shared" si="8"/>
        <v>284244</v>
      </c>
      <c r="T39" s="19"/>
      <c r="U39" s="19"/>
      <c r="V39" s="27"/>
      <c r="W39" s="18"/>
      <c r="X39" s="27">
        <f t="shared" si="9"/>
        <v>-284244</v>
      </c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</row>
    <row r="40" spans="1:253" ht="10.5">
      <c r="A40" s="10">
        <v>80</v>
      </c>
      <c r="B40" s="17" t="str">
        <f t="shared" si="10"/>
        <v>Vida Tres</v>
      </c>
      <c r="C40" s="26">
        <v>35</v>
      </c>
      <c r="D40" s="26">
        <v>60</v>
      </c>
      <c r="E40" s="26">
        <v>34</v>
      </c>
      <c r="F40" s="26">
        <v>134</v>
      </c>
      <c r="G40" s="26">
        <v>7473</v>
      </c>
      <c r="H40" s="26">
        <v>252</v>
      </c>
      <c r="I40" s="26">
        <v>594</v>
      </c>
      <c r="J40" s="26">
        <v>3145</v>
      </c>
      <c r="K40" s="26">
        <v>1411</v>
      </c>
      <c r="L40" s="26">
        <v>1845</v>
      </c>
      <c r="M40" s="26">
        <v>14</v>
      </c>
      <c r="N40" s="26">
        <v>13</v>
      </c>
      <c r="O40" s="26">
        <v>547</v>
      </c>
      <c r="P40" s="26">
        <v>22</v>
      </c>
      <c r="Q40" s="26">
        <v>48569</v>
      </c>
      <c r="R40" s="26"/>
      <c r="S40" s="28">
        <f t="shared" si="8"/>
        <v>64148</v>
      </c>
      <c r="T40" s="19"/>
      <c r="U40" s="19"/>
      <c r="V40" s="27"/>
      <c r="W40" s="18"/>
      <c r="X40" s="27">
        <f t="shared" si="9"/>
        <v>-64148</v>
      </c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</row>
    <row r="41" spans="1:253" ht="10.5">
      <c r="A41" s="10">
        <v>81</v>
      </c>
      <c r="B41" s="17" t="str">
        <f t="shared" si="10"/>
        <v>Ferrosalud</v>
      </c>
      <c r="C41" s="26">
        <v>2</v>
      </c>
      <c r="D41" s="26">
        <v>1</v>
      </c>
      <c r="E41" s="26"/>
      <c r="F41" s="26">
        <v>5</v>
      </c>
      <c r="G41" s="26">
        <v>171</v>
      </c>
      <c r="H41" s="26">
        <v>30</v>
      </c>
      <c r="I41" s="26">
        <v>16</v>
      </c>
      <c r="J41" s="26">
        <v>33</v>
      </c>
      <c r="K41" s="26">
        <v>17</v>
      </c>
      <c r="L41" s="26">
        <v>4</v>
      </c>
      <c r="M41" s="26">
        <v>2</v>
      </c>
      <c r="N41" s="26"/>
      <c r="O41" s="26"/>
      <c r="P41" s="26">
        <v>1</v>
      </c>
      <c r="Q41" s="26">
        <v>3708</v>
      </c>
      <c r="R41" s="26"/>
      <c r="S41" s="28">
        <f>SUM(C41:R41)</f>
        <v>3990</v>
      </c>
      <c r="T41" s="19"/>
      <c r="U41" s="19"/>
      <c r="V41" s="27"/>
      <c r="W41" s="18"/>
      <c r="X41" s="27">
        <f>+W41-S41</f>
        <v>-3990</v>
      </c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</row>
    <row r="42" spans="1:253" ht="10.5">
      <c r="A42" s="10">
        <v>88</v>
      </c>
      <c r="B42" s="17" t="str">
        <f t="shared" si="10"/>
        <v>Mas Vida</v>
      </c>
      <c r="C42" s="26">
        <v>5293</v>
      </c>
      <c r="D42" s="26">
        <v>17340</v>
      </c>
      <c r="E42" s="26">
        <v>6739</v>
      </c>
      <c r="F42" s="26">
        <v>5497</v>
      </c>
      <c r="G42" s="26">
        <v>19895</v>
      </c>
      <c r="H42" s="26">
        <v>16031</v>
      </c>
      <c r="I42" s="26">
        <v>5894</v>
      </c>
      <c r="J42" s="26">
        <v>35439</v>
      </c>
      <c r="K42" s="26">
        <v>9514</v>
      </c>
      <c r="L42" s="26">
        <v>15961</v>
      </c>
      <c r="M42" s="26">
        <v>960</v>
      </c>
      <c r="N42" s="26">
        <v>3519</v>
      </c>
      <c r="O42" s="26">
        <v>5364</v>
      </c>
      <c r="P42" s="26">
        <v>1312</v>
      </c>
      <c r="Q42" s="26">
        <v>54201</v>
      </c>
      <c r="R42" s="26"/>
      <c r="S42" s="28">
        <f t="shared" si="8"/>
        <v>202959</v>
      </c>
      <c r="T42" s="19"/>
      <c r="U42" s="19"/>
      <c r="V42" s="27"/>
      <c r="W42" s="18"/>
      <c r="X42" s="27">
        <f t="shared" si="9"/>
        <v>-202959</v>
      </c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</row>
    <row r="43" spans="1:253" ht="10.5">
      <c r="A43" s="10">
        <v>99</v>
      </c>
      <c r="B43" s="17" t="str">
        <f t="shared" si="10"/>
        <v>Isapre Banmédica</v>
      </c>
      <c r="C43" s="26">
        <v>6061</v>
      </c>
      <c r="D43" s="26">
        <v>10218</v>
      </c>
      <c r="E43" s="26">
        <v>6360</v>
      </c>
      <c r="F43" s="26">
        <v>10002</v>
      </c>
      <c r="G43" s="26">
        <v>17668</v>
      </c>
      <c r="H43" s="26">
        <v>7098</v>
      </c>
      <c r="I43" s="26">
        <v>6264</v>
      </c>
      <c r="J43" s="26">
        <v>11616</v>
      </c>
      <c r="K43" s="26">
        <v>4295</v>
      </c>
      <c r="L43" s="26">
        <v>5106</v>
      </c>
      <c r="M43" s="26">
        <v>681</v>
      </c>
      <c r="N43" s="26">
        <v>1588</v>
      </c>
      <c r="O43" s="26">
        <v>1678</v>
      </c>
      <c r="P43" s="26">
        <v>2922</v>
      </c>
      <c r="Q43" s="26">
        <v>193899</v>
      </c>
      <c r="R43" s="26"/>
      <c r="S43" s="28">
        <f t="shared" si="8"/>
        <v>285456</v>
      </c>
      <c r="T43" s="19"/>
      <c r="U43" s="19"/>
      <c r="V43" s="27"/>
      <c r="W43" s="18"/>
      <c r="X43" s="27">
        <f t="shared" si="9"/>
        <v>-285456</v>
      </c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</row>
    <row r="44" spans="1:253" ht="10.5">
      <c r="A44" s="10">
        <v>107</v>
      </c>
      <c r="B44" s="17" t="str">
        <f t="shared" si="10"/>
        <v>Consalud S.A.</v>
      </c>
      <c r="C44" s="26">
        <v>10719</v>
      </c>
      <c r="D44" s="26">
        <v>12746</v>
      </c>
      <c r="E44" s="26">
        <v>4438</v>
      </c>
      <c r="F44" s="26">
        <v>7205</v>
      </c>
      <c r="G44" s="26">
        <v>29558</v>
      </c>
      <c r="H44" s="26">
        <v>8058</v>
      </c>
      <c r="I44" s="26">
        <v>8442</v>
      </c>
      <c r="J44" s="26">
        <v>29218</v>
      </c>
      <c r="K44" s="26">
        <v>7836</v>
      </c>
      <c r="L44" s="26">
        <v>11333</v>
      </c>
      <c r="M44" s="26">
        <v>1575</v>
      </c>
      <c r="N44" s="26">
        <v>4139</v>
      </c>
      <c r="O44" s="26">
        <v>4203</v>
      </c>
      <c r="P44" s="26">
        <v>3592</v>
      </c>
      <c r="Q44" s="26">
        <v>174639</v>
      </c>
      <c r="R44" s="26"/>
      <c r="S44" s="28">
        <f t="shared" si="8"/>
        <v>317701</v>
      </c>
      <c r="T44" s="19"/>
      <c r="U44" s="19"/>
      <c r="V44" s="27"/>
      <c r="W44" s="18"/>
      <c r="X44" s="27">
        <f t="shared" si="9"/>
        <v>-317701</v>
      </c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</row>
    <row r="45" spans="1:253" ht="10.5">
      <c r="A45" s="10"/>
      <c r="B45" s="10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19"/>
      <c r="U45" s="19"/>
      <c r="V45" s="27"/>
      <c r="W45" s="19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</row>
    <row r="46" spans="1:253" ht="10.5">
      <c r="A46" s="105"/>
      <c r="B46" s="106" t="s">
        <v>43</v>
      </c>
      <c r="C46" s="126">
        <f aca="true" t="shared" si="11" ref="C46:S46">SUM(C38:C45)</f>
        <v>33381</v>
      </c>
      <c r="D46" s="126">
        <f t="shared" si="11"/>
        <v>82603</v>
      </c>
      <c r="E46" s="126">
        <f t="shared" si="11"/>
        <v>24897</v>
      </c>
      <c r="F46" s="126">
        <f t="shared" si="11"/>
        <v>36677</v>
      </c>
      <c r="G46" s="126">
        <f t="shared" si="11"/>
        <v>103012</v>
      </c>
      <c r="H46" s="126">
        <f t="shared" si="11"/>
        <v>45220</v>
      </c>
      <c r="I46" s="126">
        <f t="shared" si="11"/>
        <v>34946</v>
      </c>
      <c r="J46" s="126">
        <f t="shared" si="11"/>
        <v>97680</v>
      </c>
      <c r="K46" s="126">
        <f t="shared" si="11"/>
        <v>35859</v>
      </c>
      <c r="L46" s="126">
        <f t="shared" si="11"/>
        <v>45730</v>
      </c>
      <c r="M46" s="126">
        <f t="shared" si="11"/>
        <v>4938</v>
      </c>
      <c r="N46" s="126">
        <f t="shared" si="11"/>
        <v>12380</v>
      </c>
      <c r="O46" s="126">
        <f>SUM(O38:O45)</f>
        <v>15536</v>
      </c>
      <c r="P46" s="126">
        <f>SUM(P38:P45)</f>
        <v>13213</v>
      </c>
      <c r="Q46" s="126">
        <f t="shared" si="11"/>
        <v>790302</v>
      </c>
      <c r="R46" s="126">
        <f t="shared" si="11"/>
        <v>0</v>
      </c>
      <c r="S46" s="126">
        <f t="shared" si="11"/>
        <v>1376374</v>
      </c>
      <c r="T46" s="19"/>
      <c r="U46" s="19"/>
      <c r="V46" s="27"/>
      <c r="W46" s="19">
        <f>SUM(W38:W44)</f>
        <v>0</v>
      </c>
      <c r="X46" s="27">
        <f>+W46-S46</f>
        <v>-1376374</v>
      </c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</row>
    <row r="47" spans="1:253" ht="10.5">
      <c r="A47" s="10"/>
      <c r="B47" s="10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19"/>
      <c r="U47" s="19"/>
      <c r="V47" s="27"/>
      <c r="W47" s="19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</row>
    <row r="48" spans="1:253" ht="10.5">
      <c r="A48" s="10">
        <v>62</v>
      </c>
      <c r="B48" s="17" t="str">
        <f aca="true" t="shared" si="12" ref="B48:B53">+B17</f>
        <v>San Lorenzo</v>
      </c>
      <c r="C48" s="26"/>
      <c r="D48" s="26">
        <v>7</v>
      </c>
      <c r="E48" s="26">
        <v>1719</v>
      </c>
      <c r="F48" s="26">
        <v>431</v>
      </c>
      <c r="G48" s="26">
        <v>24</v>
      </c>
      <c r="H48" s="26"/>
      <c r="I48" s="26">
        <v>3</v>
      </c>
      <c r="J48" s="26">
        <v>1</v>
      </c>
      <c r="K48" s="26">
        <v>1</v>
      </c>
      <c r="L48" s="26"/>
      <c r="M48" s="26"/>
      <c r="N48" s="26"/>
      <c r="O48" s="26"/>
      <c r="P48" s="26"/>
      <c r="Q48" s="26">
        <v>19</v>
      </c>
      <c r="R48" s="26"/>
      <c r="S48" s="28">
        <f aca="true" t="shared" si="13" ref="S48:S53">SUM(C48:R48)</f>
        <v>2205</v>
      </c>
      <c r="T48" s="19"/>
      <c r="U48" s="19"/>
      <c r="V48" s="27"/>
      <c r="W48" s="18"/>
      <c r="X48" s="27">
        <f aca="true" t="shared" si="14" ref="X48:X53">+W48-S48</f>
        <v>-2205</v>
      </c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</row>
    <row r="49" spans="1:253" ht="10.5">
      <c r="A49" s="10">
        <v>63</v>
      </c>
      <c r="B49" s="17" t="str">
        <f t="shared" si="12"/>
        <v>Fusat Ltda.</v>
      </c>
      <c r="C49" s="26">
        <v>6</v>
      </c>
      <c r="D49" s="26">
        <v>5</v>
      </c>
      <c r="E49" s="26">
        <v>4</v>
      </c>
      <c r="F49" s="26">
        <v>30</v>
      </c>
      <c r="G49" s="26">
        <v>165</v>
      </c>
      <c r="H49" s="26">
        <v>15586</v>
      </c>
      <c r="I49" s="26">
        <v>37</v>
      </c>
      <c r="J49" s="26">
        <v>15</v>
      </c>
      <c r="K49" s="26">
        <v>9</v>
      </c>
      <c r="L49" s="26">
        <v>6</v>
      </c>
      <c r="M49" s="26"/>
      <c r="N49" s="26"/>
      <c r="O49" s="26"/>
      <c r="P49" s="26"/>
      <c r="Q49" s="26">
        <v>428</v>
      </c>
      <c r="R49" s="26"/>
      <c r="S49" s="28">
        <f t="shared" si="13"/>
        <v>16291</v>
      </c>
      <c r="T49" s="19"/>
      <c r="U49" s="19"/>
      <c r="V49" s="27"/>
      <c r="W49" s="18"/>
      <c r="X49" s="27">
        <f t="shared" si="14"/>
        <v>-16291</v>
      </c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</row>
    <row r="50" spans="1:253" ht="10.5">
      <c r="A50" s="10">
        <v>65</v>
      </c>
      <c r="B50" s="17" t="str">
        <f t="shared" si="12"/>
        <v>Chuquicamata</v>
      </c>
      <c r="C50" s="26">
        <v>166</v>
      </c>
      <c r="D50" s="26">
        <v>19780</v>
      </c>
      <c r="E50" s="26">
        <v>113</v>
      </c>
      <c r="F50" s="26">
        <v>276</v>
      </c>
      <c r="G50" s="26">
        <v>181</v>
      </c>
      <c r="H50" s="26">
        <v>50</v>
      </c>
      <c r="I50" s="26">
        <v>12</v>
      </c>
      <c r="J50" s="26">
        <v>45</v>
      </c>
      <c r="K50" s="26">
        <v>10</v>
      </c>
      <c r="L50" s="26">
        <v>11</v>
      </c>
      <c r="M50" s="26"/>
      <c r="N50" s="26"/>
      <c r="O50" s="26">
        <v>5</v>
      </c>
      <c r="P50" s="26">
        <v>93</v>
      </c>
      <c r="Q50" s="26">
        <v>1394</v>
      </c>
      <c r="R50" s="26"/>
      <c r="S50" s="28">
        <f t="shared" si="13"/>
        <v>22136</v>
      </c>
      <c r="T50" s="19"/>
      <c r="U50" s="19"/>
      <c r="V50" s="27"/>
      <c r="W50" s="18"/>
      <c r="X50" s="27">
        <f t="shared" si="14"/>
        <v>-22136</v>
      </c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</row>
    <row r="51" spans="1:253" ht="10.5">
      <c r="A51" s="10">
        <v>68</v>
      </c>
      <c r="B51" s="17" t="str">
        <f t="shared" si="12"/>
        <v>Río Blanco</v>
      </c>
      <c r="C51" s="26">
        <v>1</v>
      </c>
      <c r="D51" s="26">
        <v>1</v>
      </c>
      <c r="E51" s="26">
        <v>3</v>
      </c>
      <c r="F51" s="26">
        <v>108</v>
      </c>
      <c r="G51" s="26">
        <v>3709</v>
      </c>
      <c r="H51" s="26">
        <v>51</v>
      </c>
      <c r="I51" s="26">
        <v>15</v>
      </c>
      <c r="J51" s="26">
        <v>7</v>
      </c>
      <c r="K51" s="26"/>
      <c r="L51" s="26"/>
      <c r="M51" s="26"/>
      <c r="N51" s="26"/>
      <c r="O51" s="26"/>
      <c r="P51" s="26"/>
      <c r="Q51" s="26">
        <v>274</v>
      </c>
      <c r="R51" s="26"/>
      <c r="S51" s="28">
        <f t="shared" si="13"/>
        <v>4169</v>
      </c>
      <c r="T51" s="19"/>
      <c r="U51" s="19"/>
      <c r="V51" s="27"/>
      <c r="W51" s="18"/>
      <c r="X51" s="27">
        <f t="shared" si="14"/>
        <v>-4169</v>
      </c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</row>
    <row r="52" spans="1:253" ht="10.5">
      <c r="A52" s="10">
        <v>76</v>
      </c>
      <c r="B52" s="17" t="str">
        <f t="shared" si="12"/>
        <v>Isapre Fundación</v>
      </c>
      <c r="C52" s="26">
        <v>164</v>
      </c>
      <c r="D52" s="26">
        <v>229</v>
      </c>
      <c r="E52" s="26">
        <v>134</v>
      </c>
      <c r="F52" s="26">
        <v>399</v>
      </c>
      <c r="G52" s="26">
        <v>1209</v>
      </c>
      <c r="H52" s="26">
        <v>472</v>
      </c>
      <c r="I52" s="26">
        <v>421</v>
      </c>
      <c r="J52" s="26">
        <v>886</v>
      </c>
      <c r="K52" s="26">
        <v>573</v>
      </c>
      <c r="L52" s="26">
        <v>524</v>
      </c>
      <c r="M52" s="26">
        <v>91</v>
      </c>
      <c r="N52" s="26">
        <v>112</v>
      </c>
      <c r="O52" s="26">
        <v>202</v>
      </c>
      <c r="P52" s="26">
        <v>113</v>
      </c>
      <c r="Q52" s="26">
        <v>6711</v>
      </c>
      <c r="R52" s="26"/>
      <c r="S52" s="28">
        <f t="shared" si="13"/>
        <v>12240</v>
      </c>
      <c r="T52" s="19"/>
      <c r="U52" s="19"/>
      <c r="V52" s="27"/>
      <c r="W52" s="18"/>
      <c r="X52" s="27">
        <f t="shared" si="14"/>
        <v>-12240</v>
      </c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</row>
    <row r="53" spans="1:253" ht="10.5">
      <c r="A53" s="10">
        <v>94</v>
      </c>
      <c r="B53" s="17" t="str">
        <f t="shared" si="12"/>
        <v>Cruz del Norte</v>
      </c>
      <c r="C53" s="26">
        <v>15</v>
      </c>
      <c r="D53" s="26">
        <v>1925</v>
      </c>
      <c r="E53" s="26">
        <v>11</v>
      </c>
      <c r="F53" s="26">
        <v>141</v>
      </c>
      <c r="G53" s="26">
        <v>2</v>
      </c>
      <c r="H53" s="26"/>
      <c r="I53" s="26">
        <v>1</v>
      </c>
      <c r="J53" s="26"/>
      <c r="K53" s="26">
        <v>2</v>
      </c>
      <c r="L53" s="26"/>
      <c r="M53" s="26"/>
      <c r="N53" s="26"/>
      <c r="O53" s="26"/>
      <c r="P53" s="26">
        <v>8</v>
      </c>
      <c r="Q53" s="26">
        <v>3</v>
      </c>
      <c r="R53" s="26"/>
      <c r="S53" s="28">
        <f t="shared" si="13"/>
        <v>2108</v>
      </c>
      <c r="T53" s="19"/>
      <c r="U53" s="19"/>
      <c r="V53" s="27"/>
      <c r="W53" s="18"/>
      <c r="X53" s="27">
        <f t="shared" si="14"/>
        <v>-2108</v>
      </c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</row>
    <row r="54" spans="1:253" ht="10.5">
      <c r="A54" s="10"/>
      <c r="B54" s="10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19"/>
      <c r="U54" s="19"/>
      <c r="V54" s="27"/>
      <c r="W54" s="19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</row>
    <row r="55" spans="1:253" ht="10.5">
      <c r="A55" s="106"/>
      <c r="B55" s="106" t="s">
        <v>49</v>
      </c>
      <c r="C55" s="126">
        <f aca="true" t="shared" si="15" ref="C55:S55">SUM(C48:C53)</f>
        <v>352</v>
      </c>
      <c r="D55" s="126">
        <f t="shared" si="15"/>
        <v>21947</v>
      </c>
      <c r="E55" s="126">
        <f t="shared" si="15"/>
        <v>1984</v>
      </c>
      <c r="F55" s="126">
        <f t="shared" si="15"/>
        <v>1385</v>
      </c>
      <c r="G55" s="126">
        <f t="shared" si="15"/>
        <v>5290</v>
      </c>
      <c r="H55" s="126">
        <f t="shared" si="15"/>
        <v>16159</v>
      </c>
      <c r="I55" s="126">
        <f t="shared" si="15"/>
        <v>489</v>
      </c>
      <c r="J55" s="126">
        <f t="shared" si="15"/>
        <v>954</v>
      </c>
      <c r="K55" s="126">
        <f t="shared" si="15"/>
        <v>595</v>
      </c>
      <c r="L55" s="126">
        <f t="shared" si="15"/>
        <v>541</v>
      </c>
      <c r="M55" s="126">
        <f t="shared" si="15"/>
        <v>91</v>
      </c>
      <c r="N55" s="126">
        <f t="shared" si="15"/>
        <v>112</v>
      </c>
      <c r="O55" s="126">
        <f>SUM(O48:O53)</f>
        <v>207</v>
      </c>
      <c r="P55" s="126">
        <f>SUM(P48:P53)</f>
        <v>214</v>
      </c>
      <c r="Q55" s="126">
        <f t="shared" si="15"/>
        <v>8829</v>
      </c>
      <c r="R55" s="126">
        <f t="shared" si="15"/>
        <v>0</v>
      </c>
      <c r="S55" s="126">
        <f t="shared" si="15"/>
        <v>59149</v>
      </c>
      <c r="T55" s="19"/>
      <c r="U55" s="19"/>
      <c r="V55" s="27"/>
      <c r="W55" s="19">
        <f>SUM(W48:W53)</f>
        <v>0</v>
      </c>
      <c r="X55" s="27">
        <f>+W55-S55</f>
        <v>-59149</v>
      </c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</row>
    <row r="56" spans="1:253" ht="10.5">
      <c r="A56" s="10"/>
      <c r="B56" s="10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19"/>
      <c r="U56" s="19"/>
      <c r="V56" s="27"/>
      <c r="W56" s="19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</row>
    <row r="57" spans="1:253" ht="11.25" thickBot="1">
      <c r="A57" s="128"/>
      <c r="B57" s="128" t="s">
        <v>50</v>
      </c>
      <c r="C57" s="126">
        <f aca="true" t="shared" si="16" ref="C57:S57">C46+C55</f>
        <v>33733</v>
      </c>
      <c r="D57" s="126">
        <f t="shared" si="16"/>
        <v>104550</v>
      </c>
      <c r="E57" s="126">
        <f t="shared" si="16"/>
        <v>26881</v>
      </c>
      <c r="F57" s="126">
        <f t="shared" si="16"/>
        <v>38062</v>
      </c>
      <c r="G57" s="126">
        <f t="shared" si="16"/>
        <v>108302</v>
      </c>
      <c r="H57" s="126">
        <f t="shared" si="16"/>
        <v>61379</v>
      </c>
      <c r="I57" s="126">
        <f t="shared" si="16"/>
        <v>35435</v>
      </c>
      <c r="J57" s="126">
        <f t="shared" si="16"/>
        <v>98634</v>
      </c>
      <c r="K57" s="126">
        <f t="shared" si="16"/>
        <v>36454</v>
      </c>
      <c r="L57" s="126">
        <f t="shared" si="16"/>
        <v>46271</v>
      </c>
      <c r="M57" s="126">
        <f t="shared" si="16"/>
        <v>5029</v>
      </c>
      <c r="N57" s="126">
        <f t="shared" si="16"/>
        <v>12492</v>
      </c>
      <c r="O57" s="126">
        <f>O46+O55</f>
        <v>15743</v>
      </c>
      <c r="P57" s="126">
        <f>P46+P55</f>
        <v>13427</v>
      </c>
      <c r="Q57" s="126">
        <f t="shared" si="16"/>
        <v>799131</v>
      </c>
      <c r="R57" s="126">
        <f t="shared" si="16"/>
        <v>0</v>
      </c>
      <c r="S57" s="126">
        <f t="shared" si="16"/>
        <v>1435523</v>
      </c>
      <c r="T57" s="19"/>
      <c r="U57" s="19"/>
      <c r="V57" s="27"/>
      <c r="W57" s="24">
        <f>W46+W55</f>
        <v>0</v>
      </c>
      <c r="X57" s="27">
        <f>+W57-S57</f>
        <v>-1435523</v>
      </c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</row>
    <row r="58" spans="1:253" ht="10.5">
      <c r="A58" s="10"/>
      <c r="B58" s="10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19"/>
      <c r="U58" s="19"/>
      <c r="V58" s="27"/>
      <c r="W58" s="79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</row>
    <row r="59" spans="1:253" ht="11.25" thickBot="1">
      <c r="A59" s="135"/>
      <c r="B59" s="136" t="s">
        <v>51</v>
      </c>
      <c r="C59" s="137">
        <f aca="true" t="shared" si="17" ref="C59:Q59">(C57/$S57)</f>
        <v>0.023498752719392165</v>
      </c>
      <c r="D59" s="137">
        <f t="shared" si="17"/>
        <v>0.07283059902209857</v>
      </c>
      <c r="E59" s="137">
        <f t="shared" si="17"/>
        <v>0.018725579457800397</v>
      </c>
      <c r="F59" s="137">
        <f t="shared" si="17"/>
        <v>0.026514378383348785</v>
      </c>
      <c r="G59" s="137">
        <f t="shared" si="17"/>
        <v>0.0754442805862393</v>
      </c>
      <c r="H59" s="137">
        <f t="shared" si="17"/>
        <v>0.04275723899930548</v>
      </c>
      <c r="I59" s="137">
        <f t="shared" si="17"/>
        <v>0.024684383322315283</v>
      </c>
      <c r="J59" s="137">
        <f t="shared" si="17"/>
        <v>0.06870945293109201</v>
      </c>
      <c r="K59" s="137">
        <f t="shared" si="17"/>
        <v>0.025394229141574187</v>
      </c>
      <c r="L59" s="137">
        <f t="shared" si="17"/>
        <v>0.03223285172024412</v>
      </c>
      <c r="M59" s="137">
        <f t="shared" si="17"/>
        <v>0.0035032528214455636</v>
      </c>
      <c r="N59" s="137">
        <f t="shared" si="17"/>
        <v>0.00870205493050268</v>
      </c>
      <c r="O59" s="137">
        <f>(O57/$S57)</f>
        <v>0.010966734771926329</v>
      </c>
      <c r="P59" s="137">
        <f>(P57/$S57)</f>
        <v>0.009353385490862912</v>
      </c>
      <c r="Q59" s="137">
        <f t="shared" si="17"/>
        <v>0.5566828257018522</v>
      </c>
      <c r="R59" s="148">
        <f>(R57/$S57)*100</f>
        <v>0</v>
      </c>
      <c r="S59" s="137">
        <f>SUM(C59:R59)</f>
        <v>1</v>
      </c>
      <c r="T59" s="19"/>
      <c r="U59" s="19"/>
      <c r="V59" s="27"/>
      <c r="W59" s="79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</row>
    <row r="60" spans="2:253" ht="10.5">
      <c r="B60" s="17" t="str">
        <f>+B29</f>
        <v>Fuente: Superintendencia de Salud, Archivo Maestro de Beneficiarios.</v>
      </c>
      <c r="C60" s="19"/>
      <c r="D60" s="19"/>
      <c r="E60" s="19"/>
      <c r="F60" s="19"/>
      <c r="G60" s="19"/>
      <c r="H60" s="19"/>
      <c r="I60" s="19"/>
      <c r="J60" s="19"/>
      <c r="K60" s="54" t="s">
        <v>1</v>
      </c>
      <c r="L60" s="54" t="s">
        <v>1</v>
      </c>
      <c r="M60" s="54" t="s">
        <v>1</v>
      </c>
      <c r="N60" s="54" t="s">
        <v>1</v>
      </c>
      <c r="O60" s="54"/>
      <c r="P60" s="54"/>
      <c r="Q60" s="54" t="s">
        <v>1</v>
      </c>
      <c r="R60" s="54"/>
      <c r="S60" s="54" t="s">
        <v>1</v>
      </c>
      <c r="T60" s="19"/>
      <c r="U60" s="19"/>
      <c r="V60" s="27"/>
      <c r="W60" s="79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</row>
    <row r="61" spans="2:253" ht="10.5">
      <c r="B61" s="17" t="str">
        <f>+B30</f>
        <v>(*) Información que presenta error en en campo región</v>
      </c>
      <c r="C61" s="19"/>
      <c r="D61" s="19"/>
      <c r="E61" s="19"/>
      <c r="F61" s="19"/>
      <c r="G61" s="19"/>
      <c r="H61" s="19"/>
      <c r="I61" s="19"/>
      <c r="J61" s="19"/>
      <c r="K61" s="54" t="s">
        <v>1</v>
      </c>
      <c r="L61" s="54" t="s">
        <v>1</v>
      </c>
      <c r="M61" s="54" t="s">
        <v>1</v>
      </c>
      <c r="N61" s="54" t="s">
        <v>1</v>
      </c>
      <c r="O61" s="54"/>
      <c r="P61" s="54"/>
      <c r="Q61" s="54" t="s">
        <v>1</v>
      </c>
      <c r="R61" s="54"/>
      <c r="S61" s="54" t="s">
        <v>1</v>
      </c>
      <c r="T61" s="19"/>
      <c r="U61" s="19"/>
      <c r="V61" s="27"/>
      <c r="W61" s="79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</row>
    <row r="62" spans="1:253" ht="10.5">
      <c r="A62" s="84"/>
      <c r="B62" s="10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27"/>
      <c r="W62" s="79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</row>
    <row r="63" spans="1:253" ht="14.25">
      <c r="A63" s="175" t="s">
        <v>224</v>
      </c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8"/>
      <c r="U63" s="178"/>
      <c r="V63" s="27"/>
      <c r="W63" s="79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</row>
    <row r="64" spans="2:253" ht="13.5">
      <c r="B64" s="176" t="s">
        <v>106</v>
      </c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9"/>
      <c r="U64" s="19"/>
      <c r="V64" s="27"/>
      <c r="W64" s="79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  <c r="IS64" s="27"/>
    </row>
    <row r="65" spans="2:253" ht="13.5">
      <c r="B65" s="176" t="s">
        <v>258</v>
      </c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9"/>
      <c r="U65" s="19"/>
      <c r="V65" s="27"/>
      <c r="W65" s="79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  <c r="IS65" s="27"/>
    </row>
    <row r="66" spans="1:253" ht="11.25" thickBot="1">
      <c r="A66" s="27"/>
      <c r="B66" s="27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27"/>
      <c r="W66" s="79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27"/>
      <c r="IS66" s="27"/>
    </row>
    <row r="67" spans="1:253" ht="10.5">
      <c r="A67" s="114" t="s">
        <v>1</v>
      </c>
      <c r="B67" s="114" t="s">
        <v>1</v>
      </c>
      <c r="C67" s="145" t="s">
        <v>86</v>
      </c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6"/>
      <c r="T67" s="19"/>
      <c r="U67" s="19"/>
      <c r="V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7"/>
      <c r="IR67" s="27"/>
      <c r="IS67" s="27"/>
    </row>
    <row r="68" spans="1:253" ht="10.5">
      <c r="A68" s="122" t="s">
        <v>37</v>
      </c>
      <c r="B68" s="122" t="s">
        <v>38</v>
      </c>
      <c r="C68" s="133" t="s">
        <v>89</v>
      </c>
      <c r="D68" s="133" t="s">
        <v>90</v>
      </c>
      <c r="E68" s="133" t="s">
        <v>91</v>
      </c>
      <c r="F68" s="133" t="s">
        <v>92</v>
      </c>
      <c r="G68" s="133" t="s">
        <v>93</v>
      </c>
      <c r="H68" s="133" t="s">
        <v>94</v>
      </c>
      <c r="I68" s="133" t="s">
        <v>95</v>
      </c>
      <c r="J68" s="133" t="s">
        <v>96</v>
      </c>
      <c r="K68" s="133" t="s">
        <v>97</v>
      </c>
      <c r="L68" s="133" t="s">
        <v>98</v>
      </c>
      <c r="M68" s="133" t="s">
        <v>99</v>
      </c>
      <c r="N68" s="133" t="s">
        <v>100</v>
      </c>
      <c r="O68" s="133" t="s">
        <v>238</v>
      </c>
      <c r="P68" s="133" t="s">
        <v>239</v>
      </c>
      <c r="Q68" s="133" t="s">
        <v>101</v>
      </c>
      <c r="R68" s="133" t="s">
        <v>215</v>
      </c>
      <c r="S68" s="133" t="s">
        <v>4</v>
      </c>
      <c r="T68" s="19"/>
      <c r="U68" s="19"/>
      <c r="V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  <c r="IP68" s="27"/>
      <c r="IQ68" s="27"/>
      <c r="IR68" s="27"/>
      <c r="IS68" s="27"/>
    </row>
    <row r="69" spans="1:253" ht="10.5">
      <c r="A69" s="10">
        <v>67</v>
      </c>
      <c r="B69" s="17" t="str">
        <f>+B7</f>
        <v>Colmena Golden Cross</v>
      </c>
      <c r="C69" s="28">
        <f aca="true" t="shared" si="18" ref="C69:R69">C7+C38</f>
        <v>5250</v>
      </c>
      <c r="D69" s="28">
        <f t="shared" si="18"/>
        <v>19063</v>
      </c>
      <c r="E69" s="28">
        <f t="shared" si="18"/>
        <v>4959</v>
      </c>
      <c r="F69" s="28">
        <f t="shared" si="18"/>
        <v>10655</v>
      </c>
      <c r="G69" s="28">
        <f t="shared" si="18"/>
        <v>23988</v>
      </c>
      <c r="H69" s="28">
        <f t="shared" si="18"/>
        <v>13975</v>
      </c>
      <c r="I69" s="28">
        <f t="shared" si="18"/>
        <v>19671</v>
      </c>
      <c r="J69" s="28">
        <f t="shared" si="18"/>
        <v>17371</v>
      </c>
      <c r="K69" s="28">
        <f t="shared" si="18"/>
        <v>13002</v>
      </c>
      <c r="L69" s="28">
        <f t="shared" si="18"/>
        <v>14331</v>
      </c>
      <c r="M69" s="28">
        <f t="shared" si="18"/>
        <v>1436</v>
      </c>
      <c r="N69" s="28">
        <f t="shared" si="18"/>
        <v>4736</v>
      </c>
      <c r="O69" s="28">
        <f t="shared" si="18"/>
        <v>4950</v>
      </c>
      <c r="P69" s="28">
        <f t="shared" si="18"/>
        <v>5619</v>
      </c>
      <c r="Q69" s="28">
        <f t="shared" si="18"/>
        <v>314935</v>
      </c>
      <c r="R69" s="28">
        <f t="shared" si="18"/>
        <v>0</v>
      </c>
      <c r="S69" s="28">
        <f aca="true" t="shared" si="19" ref="S69:S75">SUM(C69:R69)</f>
        <v>473941</v>
      </c>
      <c r="T69" s="19"/>
      <c r="U69" s="19"/>
      <c r="V69" s="27"/>
      <c r="W69" s="79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27"/>
    </row>
    <row r="70" spans="1:253" ht="10.5">
      <c r="A70" s="10">
        <v>78</v>
      </c>
      <c r="B70" s="17" t="str">
        <f>+B8</f>
        <v>Isapre Cruz Blanca S.A.</v>
      </c>
      <c r="C70" s="28">
        <f aca="true" t="shared" si="20" ref="C70:R70">C8+C39</f>
        <v>17653</v>
      </c>
      <c r="D70" s="28">
        <f t="shared" si="20"/>
        <v>59314</v>
      </c>
      <c r="E70" s="28">
        <f t="shared" si="20"/>
        <v>8797</v>
      </c>
      <c r="F70" s="28">
        <f t="shared" si="20"/>
        <v>15151</v>
      </c>
      <c r="G70" s="28">
        <f t="shared" si="20"/>
        <v>38390</v>
      </c>
      <c r="H70" s="28">
        <f t="shared" si="20"/>
        <v>15076</v>
      </c>
      <c r="I70" s="28">
        <f t="shared" si="20"/>
        <v>11676</v>
      </c>
      <c r="J70" s="28">
        <f t="shared" si="20"/>
        <v>24826</v>
      </c>
      <c r="K70" s="28">
        <f t="shared" si="20"/>
        <v>17135</v>
      </c>
      <c r="L70" s="28">
        <f t="shared" si="20"/>
        <v>13220</v>
      </c>
      <c r="M70" s="28">
        <f t="shared" si="20"/>
        <v>2488</v>
      </c>
      <c r="N70" s="28">
        <f t="shared" si="20"/>
        <v>3672</v>
      </c>
      <c r="O70" s="28">
        <f t="shared" si="20"/>
        <v>3825</v>
      </c>
      <c r="P70" s="28">
        <f t="shared" si="20"/>
        <v>5584</v>
      </c>
      <c r="Q70" s="28">
        <f t="shared" si="20"/>
        <v>377304</v>
      </c>
      <c r="R70" s="28">
        <f t="shared" si="20"/>
        <v>0</v>
      </c>
      <c r="S70" s="28">
        <f t="shared" si="19"/>
        <v>614111</v>
      </c>
      <c r="T70" s="19"/>
      <c r="U70" s="19"/>
      <c r="V70" s="27"/>
      <c r="W70" s="79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27"/>
    </row>
    <row r="71" spans="1:253" ht="10.5">
      <c r="A71" s="10">
        <v>80</v>
      </c>
      <c r="B71" s="17" t="str">
        <f>+B9</f>
        <v>Vida Tres</v>
      </c>
      <c r="C71" s="28">
        <f aca="true" t="shared" si="21" ref="C71:R71">C9+C40</f>
        <v>77</v>
      </c>
      <c r="D71" s="28">
        <f t="shared" si="21"/>
        <v>126</v>
      </c>
      <c r="E71" s="28">
        <f t="shared" si="21"/>
        <v>65</v>
      </c>
      <c r="F71" s="28">
        <f t="shared" si="21"/>
        <v>274</v>
      </c>
      <c r="G71" s="28">
        <f t="shared" si="21"/>
        <v>16036</v>
      </c>
      <c r="H71" s="28">
        <f t="shared" si="21"/>
        <v>538</v>
      </c>
      <c r="I71" s="28">
        <f t="shared" si="21"/>
        <v>1201</v>
      </c>
      <c r="J71" s="28">
        <f t="shared" si="21"/>
        <v>7019</v>
      </c>
      <c r="K71" s="28">
        <f t="shared" si="21"/>
        <v>2974</v>
      </c>
      <c r="L71" s="28">
        <f t="shared" si="21"/>
        <v>3746</v>
      </c>
      <c r="M71" s="28">
        <f t="shared" si="21"/>
        <v>31</v>
      </c>
      <c r="N71" s="28">
        <f t="shared" si="21"/>
        <v>24</v>
      </c>
      <c r="O71" s="28">
        <f t="shared" si="21"/>
        <v>1188</v>
      </c>
      <c r="P71" s="28">
        <f t="shared" si="21"/>
        <v>41</v>
      </c>
      <c r="Q71" s="28">
        <f t="shared" si="21"/>
        <v>104116</v>
      </c>
      <c r="R71" s="28">
        <f t="shared" si="21"/>
        <v>0</v>
      </c>
      <c r="S71" s="28">
        <f t="shared" si="19"/>
        <v>137456</v>
      </c>
      <c r="T71" s="19"/>
      <c r="U71" s="19"/>
      <c r="V71" s="27"/>
      <c r="W71" s="79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7"/>
      <c r="IR71" s="27"/>
      <c r="IS71" s="27"/>
    </row>
    <row r="72" spans="1:253" ht="10.5">
      <c r="A72" s="10">
        <v>81</v>
      </c>
      <c r="B72" s="17" t="str">
        <f>+B41</f>
        <v>Ferrosalud</v>
      </c>
      <c r="C72" s="28">
        <f aca="true" t="shared" si="22" ref="C72:R72">C10+C41</f>
        <v>3</v>
      </c>
      <c r="D72" s="28">
        <f t="shared" si="22"/>
        <v>2</v>
      </c>
      <c r="E72" s="28">
        <f t="shared" si="22"/>
        <v>0</v>
      </c>
      <c r="F72" s="28">
        <f t="shared" si="22"/>
        <v>13</v>
      </c>
      <c r="G72" s="28">
        <f t="shared" si="22"/>
        <v>471</v>
      </c>
      <c r="H72" s="28">
        <f t="shared" si="22"/>
        <v>60</v>
      </c>
      <c r="I72" s="28">
        <f t="shared" si="22"/>
        <v>44</v>
      </c>
      <c r="J72" s="28">
        <f t="shared" si="22"/>
        <v>103</v>
      </c>
      <c r="K72" s="28">
        <f t="shared" si="22"/>
        <v>66</v>
      </c>
      <c r="L72" s="28">
        <f t="shared" si="22"/>
        <v>11</v>
      </c>
      <c r="M72" s="28">
        <f t="shared" si="22"/>
        <v>6</v>
      </c>
      <c r="N72" s="28">
        <f t="shared" si="22"/>
        <v>0</v>
      </c>
      <c r="O72" s="28">
        <f t="shared" si="22"/>
        <v>7</v>
      </c>
      <c r="P72" s="28">
        <f t="shared" si="22"/>
        <v>2</v>
      </c>
      <c r="Q72" s="28">
        <f t="shared" si="22"/>
        <v>16485</v>
      </c>
      <c r="R72" s="28">
        <f t="shared" si="22"/>
        <v>0</v>
      </c>
      <c r="S72" s="28">
        <f>SUM(C72:R72)</f>
        <v>17273</v>
      </c>
      <c r="T72" s="19"/>
      <c r="U72" s="19"/>
      <c r="V72" s="27"/>
      <c r="W72" s="79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27"/>
    </row>
    <row r="73" spans="1:253" ht="10.5">
      <c r="A73" s="10">
        <v>88</v>
      </c>
      <c r="B73" s="17" t="str">
        <f>+B11</f>
        <v>Mas Vida</v>
      </c>
      <c r="C73" s="28">
        <f aca="true" t="shared" si="23" ref="C73:R73">C11+C42</f>
        <v>10248</v>
      </c>
      <c r="D73" s="28">
        <f t="shared" si="23"/>
        <v>34057</v>
      </c>
      <c r="E73" s="28">
        <f t="shared" si="23"/>
        <v>13341</v>
      </c>
      <c r="F73" s="28">
        <f t="shared" si="23"/>
        <v>10419</v>
      </c>
      <c r="G73" s="28">
        <f t="shared" si="23"/>
        <v>41793</v>
      </c>
      <c r="H73" s="28">
        <f t="shared" si="23"/>
        <v>32700</v>
      </c>
      <c r="I73" s="28">
        <f t="shared" si="23"/>
        <v>12187</v>
      </c>
      <c r="J73" s="28">
        <f t="shared" si="23"/>
        <v>77416</v>
      </c>
      <c r="K73" s="28">
        <f t="shared" si="23"/>
        <v>20818</v>
      </c>
      <c r="L73" s="28">
        <f t="shared" si="23"/>
        <v>33485</v>
      </c>
      <c r="M73" s="28">
        <f t="shared" si="23"/>
        <v>1972</v>
      </c>
      <c r="N73" s="28">
        <f t="shared" si="23"/>
        <v>7988</v>
      </c>
      <c r="O73" s="28">
        <f t="shared" si="23"/>
        <v>11922</v>
      </c>
      <c r="P73" s="28">
        <f t="shared" si="23"/>
        <v>2712</v>
      </c>
      <c r="Q73" s="28">
        <f t="shared" si="23"/>
        <v>118148</v>
      </c>
      <c r="R73" s="28">
        <f t="shared" si="23"/>
        <v>0</v>
      </c>
      <c r="S73" s="28">
        <f t="shared" si="19"/>
        <v>429206</v>
      </c>
      <c r="T73" s="19"/>
      <c r="U73" s="19"/>
      <c r="V73" s="27"/>
      <c r="W73" s="79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  <c r="IN73" s="27"/>
      <c r="IO73" s="27"/>
      <c r="IP73" s="27"/>
      <c r="IQ73" s="27"/>
      <c r="IR73" s="27"/>
      <c r="IS73" s="27"/>
    </row>
    <row r="74" spans="1:253" ht="10.5">
      <c r="A74" s="10">
        <v>99</v>
      </c>
      <c r="B74" s="17" t="str">
        <f>+B12</f>
        <v>Isapre Banmédica</v>
      </c>
      <c r="C74" s="28">
        <f aca="true" t="shared" si="24" ref="C74:R74">C12+C43</f>
        <v>11072</v>
      </c>
      <c r="D74" s="28">
        <f t="shared" si="24"/>
        <v>19200</v>
      </c>
      <c r="E74" s="28">
        <f t="shared" si="24"/>
        <v>10951</v>
      </c>
      <c r="F74" s="28">
        <f t="shared" si="24"/>
        <v>18796</v>
      </c>
      <c r="G74" s="28">
        <f t="shared" si="24"/>
        <v>37185</v>
      </c>
      <c r="H74" s="28">
        <f t="shared" si="24"/>
        <v>13919</v>
      </c>
      <c r="I74" s="28">
        <f t="shared" si="24"/>
        <v>13537</v>
      </c>
      <c r="J74" s="28">
        <f t="shared" si="24"/>
        <v>24588</v>
      </c>
      <c r="K74" s="28">
        <f t="shared" si="24"/>
        <v>9668</v>
      </c>
      <c r="L74" s="28">
        <f t="shared" si="24"/>
        <v>11372</v>
      </c>
      <c r="M74" s="28">
        <f t="shared" si="24"/>
        <v>1324</v>
      </c>
      <c r="N74" s="28">
        <f t="shared" si="24"/>
        <v>3782</v>
      </c>
      <c r="O74" s="28">
        <f t="shared" si="24"/>
        <v>3868</v>
      </c>
      <c r="P74" s="28">
        <f t="shared" si="24"/>
        <v>5832</v>
      </c>
      <c r="Q74" s="28">
        <f t="shared" si="24"/>
        <v>432425</v>
      </c>
      <c r="R74" s="28">
        <f t="shared" si="24"/>
        <v>0</v>
      </c>
      <c r="S74" s="28">
        <f t="shared" si="19"/>
        <v>617519</v>
      </c>
      <c r="T74" s="19"/>
      <c r="U74" s="19"/>
      <c r="V74" s="27"/>
      <c r="W74" s="79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  <c r="IP74" s="27"/>
      <c r="IQ74" s="27"/>
      <c r="IR74" s="27"/>
      <c r="IS74" s="27"/>
    </row>
    <row r="75" spans="1:253" ht="10.5">
      <c r="A75" s="10">
        <v>107</v>
      </c>
      <c r="B75" s="17" t="str">
        <f>+B13</f>
        <v>Consalud S.A.</v>
      </c>
      <c r="C75" s="28">
        <f aca="true" t="shared" si="25" ref="C75:R75">C13+C44</f>
        <v>20843</v>
      </c>
      <c r="D75" s="28">
        <f t="shared" si="25"/>
        <v>24211</v>
      </c>
      <c r="E75" s="28">
        <f t="shared" si="25"/>
        <v>7986</v>
      </c>
      <c r="F75" s="28">
        <f t="shared" si="25"/>
        <v>12833</v>
      </c>
      <c r="G75" s="28">
        <f t="shared" si="25"/>
        <v>56951</v>
      </c>
      <c r="H75" s="28">
        <f t="shared" si="25"/>
        <v>15751</v>
      </c>
      <c r="I75" s="28">
        <f t="shared" si="25"/>
        <v>17108</v>
      </c>
      <c r="J75" s="28">
        <f t="shared" si="25"/>
        <v>58363</v>
      </c>
      <c r="K75" s="28">
        <f t="shared" si="25"/>
        <v>16919</v>
      </c>
      <c r="L75" s="28">
        <f t="shared" si="25"/>
        <v>27802</v>
      </c>
      <c r="M75" s="28">
        <f t="shared" si="25"/>
        <v>3317</v>
      </c>
      <c r="N75" s="28">
        <f t="shared" si="25"/>
        <v>8993</v>
      </c>
      <c r="O75" s="28">
        <f t="shared" si="25"/>
        <v>9248</v>
      </c>
      <c r="P75" s="28">
        <f t="shared" si="25"/>
        <v>7150</v>
      </c>
      <c r="Q75" s="28">
        <f t="shared" si="25"/>
        <v>384089</v>
      </c>
      <c r="R75" s="28">
        <f t="shared" si="25"/>
        <v>0</v>
      </c>
      <c r="S75" s="28">
        <f t="shared" si="19"/>
        <v>671564</v>
      </c>
      <c r="T75" s="19"/>
      <c r="U75" s="19"/>
      <c r="V75" s="27"/>
      <c r="W75" s="79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  <c r="IO75" s="27"/>
      <c r="IP75" s="27"/>
      <c r="IQ75" s="27"/>
      <c r="IR75" s="27"/>
      <c r="IS75" s="27"/>
    </row>
    <row r="76" spans="1:253" ht="10.5">
      <c r="A76" s="10"/>
      <c r="B76" s="10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19"/>
      <c r="U76" s="19"/>
      <c r="V76" s="27"/>
      <c r="W76" s="79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  <c r="IK76" s="27"/>
      <c r="IL76" s="27"/>
      <c r="IM76" s="27"/>
      <c r="IN76" s="27"/>
      <c r="IO76" s="27"/>
      <c r="IP76" s="27"/>
      <c r="IQ76" s="27"/>
      <c r="IR76" s="27"/>
      <c r="IS76" s="27"/>
    </row>
    <row r="77" spans="1:253" ht="10.5">
      <c r="A77" s="105"/>
      <c r="B77" s="106" t="s">
        <v>43</v>
      </c>
      <c r="C77" s="126">
        <f aca="true" t="shared" si="26" ref="C77:S77">SUM(C69:C76)</f>
        <v>65146</v>
      </c>
      <c r="D77" s="126">
        <f t="shared" si="26"/>
        <v>155973</v>
      </c>
      <c r="E77" s="126">
        <f t="shared" si="26"/>
        <v>46099</v>
      </c>
      <c r="F77" s="126">
        <f t="shared" si="26"/>
        <v>68141</v>
      </c>
      <c r="G77" s="126">
        <f t="shared" si="26"/>
        <v>214814</v>
      </c>
      <c r="H77" s="126">
        <f t="shared" si="26"/>
        <v>92019</v>
      </c>
      <c r="I77" s="126">
        <f t="shared" si="26"/>
        <v>75424</v>
      </c>
      <c r="J77" s="126">
        <f t="shared" si="26"/>
        <v>209686</v>
      </c>
      <c r="K77" s="126">
        <f t="shared" si="26"/>
        <v>80582</v>
      </c>
      <c r="L77" s="126">
        <f t="shared" si="26"/>
        <v>103967</v>
      </c>
      <c r="M77" s="126">
        <f t="shared" si="26"/>
        <v>10574</v>
      </c>
      <c r="N77" s="126">
        <f t="shared" si="26"/>
        <v>29195</v>
      </c>
      <c r="O77" s="126">
        <f>SUM(O69:O76)</f>
        <v>35008</v>
      </c>
      <c r="P77" s="126">
        <f>SUM(P69:P76)</f>
        <v>26940</v>
      </c>
      <c r="Q77" s="126">
        <f t="shared" si="26"/>
        <v>1747502</v>
      </c>
      <c r="R77" s="126">
        <f t="shared" si="26"/>
        <v>0</v>
      </c>
      <c r="S77" s="126">
        <f t="shared" si="26"/>
        <v>2961070</v>
      </c>
      <c r="T77" s="19"/>
      <c r="U77" s="19"/>
      <c r="V77" s="27"/>
      <c r="W77" s="79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  <c r="IN77" s="27"/>
      <c r="IO77" s="27"/>
      <c r="IP77" s="27"/>
      <c r="IQ77" s="27"/>
      <c r="IR77" s="27"/>
      <c r="IS77" s="27"/>
    </row>
    <row r="78" spans="1:253" ht="10.5">
      <c r="A78" s="10"/>
      <c r="B78" s="10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19"/>
      <c r="U78" s="19"/>
      <c r="V78" s="27"/>
      <c r="W78" s="79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  <c r="IP78" s="27"/>
      <c r="IQ78" s="27"/>
      <c r="IR78" s="27"/>
      <c r="IS78" s="27"/>
    </row>
    <row r="79" spans="1:253" ht="10.5">
      <c r="A79" s="10">
        <v>62</v>
      </c>
      <c r="B79" s="17" t="str">
        <f aca="true" t="shared" si="27" ref="B79:B84">+B48</f>
        <v>San Lorenzo</v>
      </c>
      <c r="C79" s="28">
        <f aca="true" t="shared" si="28" ref="C79:R79">C17+C48</f>
        <v>0</v>
      </c>
      <c r="D79" s="28">
        <f t="shared" si="28"/>
        <v>11</v>
      </c>
      <c r="E79" s="28">
        <f t="shared" si="28"/>
        <v>2635</v>
      </c>
      <c r="F79" s="28">
        <f t="shared" si="28"/>
        <v>692</v>
      </c>
      <c r="G79" s="28">
        <f t="shared" si="28"/>
        <v>42</v>
      </c>
      <c r="H79" s="28">
        <f t="shared" si="28"/>
        <v>0</v>
      </c>
      <c r="I79" s="28">
        <f t="shared" si="28"/>
        <v>5</v>
      </c>
      <c r="J79" s="28">
        <f t="shared" si="28"/>
        <v>2</v>
      </c>
      <c r="K79" s="28">
        <f t="shared" si="28"/>
        <v>2</v>
      </c>
      <c r="L79" s="28">
        <f t="shared" si="28"/>
        <v>0</v>
      </c>
      <c r="M79" s="28">
        <f t="shared" si="28"/>
        <v>0</v>
      </c>
      <c r="N79" s="28">
        <f t="shared" si="28"/>
        <v>0</v>
      </c>
      <c r="O79" s="28">
        <f t="shared" si="28"/>
        <v>0</v>
      </c>
      <c r="P79" s="28">
        <f t="shared" si="28"/>
        <v>0</v>
      </c>
      <c r="Q79" s="28">
        <f t="shared" si="28"/>
        <v>46</v>
      </c>
      <c r="R79" s="28">
        <f t="shared" si="28"/>
        <v>0</v>
      </c>
      <c r="S79" s="28">
        <f aca="true" t="shared" si="29" ref="S79:S84">SUM(C79:R79)</f>
        <v>3435</v>
      </c>
      <c r="T79" s="19"/>
      <c r="U79" s="19"/>
      <c r="V79" s="27"/>
      <c r="W79" s="79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  <c r="IQ79" s="27"/>
      <c r="IR79" s="27"/>
      <c r="IS79" s="27"/>
    </row>
    <row r="80" spans="1:253" ht="10.5">
      <c r="A80" s="10">
        <v>63</v>
      </c>
      <c r="B80" s="17" t="str">
        <f t="shared" si="27"/>
        <v>Fusat Ltda.</v>
      </c>
      <c r="C80" s="28">
        <f aca="true" t="shared" si="30" ref="C80:R80">C18+C49</f>
        <v>8</v>
      </c>
      <c r="D80" s="28">
        <f t="shared" si="30"/>
        <v>9</v>
      </c>
      <c r="E80" s="28">
        <f t="shared" si="30"/>
        <v>5</v>
      </c>
      <c r="F80" s="28">
        <f t="shared" si="30"/>
        <v>63</v>
      </c>
      <c r="G80" s="28">
        <f t="shared" si="30"/>
        <v>381</v>
      </c>
      <c r="H80" s="28">
        <f t="shared" si="30"/>
        <v>27512</v>
      </c>
      <c r="I80" s="28">
        <f t="shared" si="30"/>
        <v>68</v>
      </c>
      <c r="J80" s="28">
        <f t="shared" si="30"/>
        <v>31</v>
      </c>
      <c r="K80" s="28">
        <f t="shared" si="30"/>
        <v>18</v>
      </c>
      <c r="L80" s="28">
        <f t="shared" si="30"/>
        <v>11</v>
      </c>
      <c r="M80" s="28">
        <f t="shared" si="30"/>
        <v>1</v>
      </c>
      <c r="N80" s="28">
        <f t="shared" si="30"/>
        <v>0</v>
      </c>
      <c r="O80" s="28">
        <f t="shared" si="30"/>
        <v>1</v>
      </c>
      <c r="P80" s="28">
        <f t="shared" si="30"/>
        <v>0</v>
      </c>
      <c r="Q80" s="28">
        <f t="shared" si="30"/>
        <v>913</v>
      </c>
      <c r="R80" s="28">
        <f t="shared" si="30"/>
        <v>0</v>
      </c>
      <c r="S80" s="28">
        <f t="shared" si="29"/>
        <v>29021</v>
      </c>
      <c r="T80" s="19"/>
      <c r="U80" s="19"/>
      <c r="V80" s="27"/>
      <c r="W80" s="79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27"/>
      <c r="IO80" s="27"/>
      <c r="IP80" s="27"/>
      <c r="IQ80" s="27"/>
      <c r="IR80" s="27"/>
      <c r="IS80" s="27"/>
    </row>
    <row r="81" spans="1:253" ht="10.5">
      <c r="A81" s="10">
        <v>65</v>
      </c>
      <c r="B81" s="17" t="str">
        <f t="shared" si="27"/>
        <v>Chuquicamata</v>
      </c>
      <c r="C81" s="28">
        <f aca="true" t="shared" si="31" ref="C81:R81">C19+C50</f>
        <v>268</v>
      </c>
      <c r="D81" s="28">
        <f t="shared" si="31"/>
        <v>30293</v>
      </c>
      <c r="E81" s="28">
        <f t="shared" si="31"/>
        <v>163</v>
      </c>
      <c r="F81" s="28">
        <f t="shared" si="31"/>
        <v>449</v>
      </c>
      <c r="G81" s="28">
        <f t="shared" si="31"/>
        <v>313</v>
      </c>
      <c r="H81" s="28">
        <f t="shared" si="31"/>
        <v>82</v>
      </c>
      <c r="I81" s="28">
        <f t="shared" si="31"/>
        <v>19</v>
      </c>
      <c r="J81" s="28">
        <f t="shared" si="31"/>
        <v>71</v>
      </c>
      <c r="K81" s="28">
        <f t="shared" si="31"/>
        <v>19</v>
      </c>
      <c r="L81" s="28">
        <f t="shared" si="31"/>
        <v>16</v>
      </c>
      <c r="M81" s="28">
        <f t="shared" si="31"/>
        <v>0</v>
      </c>
      <c r="N81" s="28">
        <f t="shared" si="31"/>
        <v>0</v>
      </c>
      <c r="O81" s="28">
        <f t="shared" si="31"/>
        <v>8</v>
      </c>
      <c r="P81" s="28">
        <f t="shared" si="31"/>
        <v>149</v>
      </c>
      <c r="Q81" s="28">
        <f t="shared" si="31"/>
        <v>2405</v>
      </c>
      <c r="R81" s="28">
        <f t="shared" si="31"/>
        <v>0</v>
      </c>
      <c r="S81" s="28">
        <f t="shared" si="29"/>
        <v>34255</v>
      </c>
      <c r="T81" s="19"/>
      <c r="U81" s="19"/>
      <c r="V81" s="27"/>
      <c r="W81" s="79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/>
      <c r="IJ81" s="27"/>
      <c r="IK81" s="27"/>
      <c r="IL81" s="27"/>
      <c r="IM81" s="27"/>
      <c r="IN81" s="27"/>
      <c r="IO81" s="27"/>
      <c r="IP81" s="27"/>
      <c r="IQ81" s="27"/>
      <c r="IR81" s="27"/>
      <c r="IS81" s="27"/>
    </row>
    <row r="82" spans="1:253" ht="10.5">
      <c r="A82" s="10">
        <v>68</v>
      </c>
      <c r="B82" s="17" t="str">
        <f t="shared" si="27"/>
        <v>Río Blanco</v>
      </c>
      <c r="C82" s="28">
        <f aca="true" t="shared" si="32" ref="C82:R82">C20+C51</f>
        <v>2</v>
      </c>
      <c r="D82" s="28">
        <f t="shared" si="32"/>
        <v>3</v>
      </c>
      <c r="E82" s="28">
        <f t="shared" si="32"/>
        <v>4</v>
      </c>
      <c r="F82" s="28">
        <f t="shared" si="32"/>
        <v>164</v>
      </c>
      <c r="G82" s="28">
        <f t="shared" si="32"/>
        <v>5494</v>
      </c>
      <c r="H82" s="28">
        <f t="shared" si="32"/>
        <v>78</v>
      </c>
      <c r="I82" s="28">
        <f t="shared" si="32"/>
        <v>24</v>
      </c>
      <c r="J82" s="28">
        <f t="shared" si="32"/>
        <v>17</v>
      </c>
      <c r="K82" s="28">
        <f t="shared" si="32"/>
        <v>0</v>
      </c>
      <c r="L82" s="28">
        <f t="shared" si="32"/>
        <v>0</v>
      </c>
      <c r="M82" s="28">
        <f t="shared" si="32"/>
        <v>0</v>
      </c>
      <c r="N82" s="28">
        <f t="shared" si="32"/>
        <v>0</v>
      </c>
      <c r="O82" s="28">
        <f t="shared" si="32"/>
        <v>0</v>
      </c>
      <c r="P82" s="28">
        <f t="shared" si="32"/>
        <v>0</v>
      </c>
      <c r="Q82" s="28">
        <f t="shared" si="32"/>
        <v>460</v>
      </c>
      <c r="R82" s="28">
        <f t="shared" si="32"/>
        <v>0</v>
      </c>
      <c r="S82" s="28">
        <f t="shared" si="29"/>
        <v>6246</v>
      </c>
      <c r="T82" s="19"/>
      <c r="U82" s="19"/>
      <c r="V82" s="27"/>
      <c r="W82" s="79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  <c r="IR82" s="27"/>
      <c r="IS82" s="27"/>
    </row>
    <row r="83" spans="1:253" ht="10.5">
      <c r="A83" s="10">
        <v>76</v>
      </c>
      <c r="B83" s="17" t="str">
        <f t="shared" si="27"/>
        <v>Isapre Fundación</v>
      </c>
      <c r="C83" s="28">
        <f aca="true" t="shared" si="33" ref="C83:R83">C21+C52</f>
        <v>324</v>
      </c>
      <c r="D83" s="28">
        <f t="shared" si="33"/>
        <v>423</v>
      </c>
      <c r="E83" s="28">
        <f t="shared" si="33"/>
        <v>264</v>
      </c>
      <c r="F83" s="28">
        <f t="shared" si="33"/>
        <v>813</v>
      </c>
      <c r="G83" s="28">
        <f t="shared" si="33"/>
        <v>2681</v>
      </c>
      <c r="H83" s="28">
        <f t="shared" si="33"/>
        <v>949</v>
      </c>
      <c r="I83" s="28">
        <f t="shared" si="33"/>
        <v>929</v>
      </c>
      <c r="J83" s="28">
        <f t="shared" si="33"/>
        <v>2003</v>
      </c>
      <c r="K83" s="28">
        <f t="shared" si="33"/>
        <v>1252</v>
      </c>
      <c r="L83" s="28">
        <f t="shared" si="33"/>
        <v>1007</v>
      </c>
      <c r="M83" s="28">
        <f t="shared" si="33"/>
        <v>155</v>
      </c>
      <c r="N83" s="28">
        <f t="shared" si="33"/>
        <v>212</v>
      </c>
      <c r="O83" s="28">
        <f t="shared" si="33"/>
        <v>460</v>
      </c>
      <c r="P83" s="28">
        <f t="shared" si="33"/>
        <v>227</v>
      </c>
      <c r="Q83" s="28">
        <f t="shared" si="33"/>
        <v>15659</v>
      </c>
      <c r="R83" s="28">
        <f t="shared" si="33"/>
        <v>0</v>
      </c>
      <c r="S83" s="28">
        <f t="shared" si="29"/>
        <v>27358</v>
      </c>
      <c r="T83" s="19"/>
      <c r="U83" s="19"/>
      <c r="V83" s="27"/>
      <c r="W83" s="79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  <c r="IO83" s="27"/>
      <c r="IP83" s="27"/>
      <c r="IQ83" s="27"/>
      <c r="IR83" s="27"/>
      <c r="IS83" s="27"/>
    </row>
    <row r="84" spans="1:253" ht="10.5">
      <c r="A84" s="10">
        <v>94</v>
      </c>
      <c r="B84" s="17" t="str">
        <f t="shared" si="27"/>
        <v>Cruz del Norte</v>
      </c>
      <c r="C84" s="28">
        <f aca="true" t="shared" si="34" ref="C84:R84">C22+C53</f>
        <v>27</v>
      </c>
      <c r="D84" s="28">
        <f t="shared" si="34"/>
        <v>3019</v>
      </c>
      <c r="E84" s="28">
        <f t="shared" si="34"/>
        <v>17</v>
      </c>
      <c r="F84" s="28">
        <f t="shared" si="34"/>
        <v>240</v>
      </c>
      <c r="G84" s="28">
        <f t="shared" si="34"/>
        <v>4</v>
      </c>
      <c r="H84" s="28">
        <f t="shared" si="34"/>
        <v>0</v>
      </c>
      <c r="I84" s="28">
        <f t="shared" si="34"/>
        <v>2</v>
      </c>
      <c r="J84" s="28">
        <f t="shared" si="34"/>
        <v>1</v>
      </c>
      <c r="K84" s="28">
        <f t="shared" si="34"/>
        <v>3</v>
      </c>
      <c r="L84" s="28">
        <f t="shared" si="34"/>
        <v>0</v>
      </c>
      <c r="M84" s="28">
        <f t="shared" si="34"/>
        <v>0</v>
      </c>
      <c r="N84" s="28">
        <f t="shared" si="34"/>
        <v>0</v>
      </c>
      <c r="O84" s="28">
        <f t="shared" si="34"/>
        <v>0</v>
      </c>
      <c r="P84" s="28">
        <f t="shared" si="34"/>
        <v>15</v>
      </c>
      <c r="Q84" s="28">
        <f t="shared" si="34"/>
        <v>6</v>
      </c>
      <c r="R84" s="28">
        <f t="shared" si="34"/>
        <v>0</v>
      </c>
      <c r="S84" s="28">
        <f t="shared" si="29"/>
        <v>3334</v>
      </c>
      <c r="T84" s="19"/>
      <c r="U84" s="19"/>
      <c r="V84" s="27"/>
      <c r="W84" s="79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27"/>
      <c r="IJ84" s="27"/>
      <c r="IK84" s="27"/>
      <c r="IL84" s="27"/>
      <c r="IM84" s="27"/>
      <c r="IN84" s="27"/>
      <c r="IO84" s="27"/>
      <c r="IP84" s="27"/>
      <c r="IQ84" s="27"/>
      <c r="IR84" s="27"/>
      <c r="IS84" s="27"/>
    </row>
    <row r="85" spans="1:253" ht="10.5">
      <c r="A85" s="10"/>
      <c r="B85" s="10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19"/>
      <c r="U85" s="19"/>
      <c r="V85" s="27"/>
      <c r="W85" s="79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27"/>
      <c r="IJ85" s="27"/>
      <c r="IK85" s="27"/>
      <c r="IL85" s="27"/>
      <c r="IM85" s="27"/>
      <c r="IN85" s="27"/>
      <c r="IO85" s="27"/>
      <c r="IP85" s="27"/>
      <c r="IQ85" s="27"/>
      <c r="IR85" s="27"/>
      <c r="IS85" s="27"/>
    </row>
    <row r="86" spans="1:253" ht="10.5">
      <c r="A86" s="106"/>
      <c r="B86" s="106" t="s">
        <v>49</v>
      </c>
      <c r="C86" s="126">
        <f aca="true" t="shared" si="35" ref="C86:S86">SUM(C79:C84)</f>
        <v>629</v>
      </c>
      <c r="D86" s="126">
        <f t="shared" si="35"/>
        <v>33758</v>
      </c>
      <c r="E86" s="126">
        <f t="shared" si="35"/>
        <v>3088</v>
      </c>
      <c r="F86" s="126">
        <f t="shared" si="35"/>
        <v>2421</v>
      </c>
      <c r="G86" s="126">
        <f t="shared" si="35"/>
        <v>8915</v>
      </c>
      <c r="H86" s="126">
        <f t="shared" si="35"/>
        <v>28621</v>
      </c>
      <c r="I86" s="126">
        <f t="shared" si="35"/>
        <v>1047</v>
      </c>
      <c r="J86" s="126">
        <f t="shared" si="35"/>
        <v>2125</v>
      </c>
      <c r="K86" s="126">
        <f t="shared" si="35"/>
        <v>1294</v>
      </c>
      <c r="L86" s="126">
        <f t="shared" si="35"/>
        <v>1034</v>
      </c>
      <c r="M86" s="126">
        <f t="shared" si="35"/>
        <v>156</v>
      </c>
      <c r="N86" s="126">
        <f t="shared" si="35"/>
        <v>212</v>
      </c>
      <c r="O86" s="126">
        <f>SUM(O79:O84)</f>
        <v>469</v>
      </c>
      <c r="P86" s="126">
        <f>SUM(P79:P84)</f>
        <v>391</v>
      </c>
      <c r="Q86" s="126">
        <f t="shared" si="35"/>
        <v>19489</v>
      </c>
      <c r="R86" s="126">
        <f t="shared" si="35"/>
        <v>0</v>
      </c>
      <c r="S86" s="126">
        <f t="shared" si="35"/>
        <v>103649</v>
      </c>
      <c r="T86" s="19"/>
      <c r="U86" s="19"/>
      <c r="V86" s="27"/>
      <c r="W86" s="79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27"/>
      <c r="IJ86" s="27"/>
      <c r="IK86" s="27"/>
      <c r="IL86" s="27"/>
      <c r="IM86" s="27"/>
      <c r="IN86" s="27"/>
      <c r="IO86" s="27"/>
      <c r="IP86" s="27"/>
      <c r="IQ86" s="27"/>
      <c r="IR86" s="27"/>
      <c r="IS86" s="27"/>
    </row>
    <row r="87" spans="1:253" ht="10.5">
      <c r="A87" s="10"/>
      <c r="B87" s="10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19"/>
      <c r="U87" s="19"/>
      <c r="V87" s="27"/>
      <c r="W87" s="79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  <c r="IF87" s="27"/>
      <c r="IG87" s="27"/>
      <c r="IH87" s="27"/>
      <c r="II87" s="27"/>
      <c r="IJ87" s="27"/>
      <c r="IK87" s="27"/>
      <c r="IL87" s="27"/>
      <c r="IM87" s="27"/>
      <c r="IN87" s="27"/>
      <c r="IO87" s="27"/>
      <c r="IP87" s="27"/>
      <c r="IQ87" s="27"/>
      <c r="IR87" s="27"/>
      <c r="IS87" s="27"/>
    </row>
    <row r="88" spans="1:253" ht="10.5">
      <c r="A88" s="128"/>
      <c r="B88" s="128" t="s">
        <v>50</v>
      </c>
      <c r="C88" s="126">
        <f aca="true" t="shared" si="36" ref="C88:S88">C77+C86</f>
        <v>65775</v>
      </c>
      <c r="D88" s="126">
        <f t="shared" si="36"/>
        <v>189731</v>
      </c>
      <c r="E88" s="126">
        <f t="shared" si="36"/>
        <v>49187</v>
      </c>
      <c r="F88" s="126">
        <f t="shared" si="36"/>
        <v>70562</v>
      </c>
      <c r="G88" s="126">
        <f t="shared" si="36"/>
        <v>223729</v>
      </c>
      <c r="H88" s="126">
        <f t="shared" si="36"/>
        <v>120640</v>
      </c>
      <c r="I88" s="126">
        <f t="shared" si="36"/>
        <v>76471</v>
      </c>
      <c r="J88" s="126">
        <f t="shared" si="36"/>
        <v>211811</v>
      </c>
      <c r="K88" s="126">
        <f t="shared" si="36"/>
        <v>81876</v>
      </c>
      <c r="L88" s="126">
        <f t="shared" si="36"/>
        <v>105001</v>
      </c>
      <c r="M88" s="126">
        <f t="shared" si="36"/>
        <v>10730</v>
      </c>
      <c r="N88" s="126">
        <f t="shared" si="36"/>
        <v>29407</v>
      </c>
      <c r="O88" s="126">
        <f>O77+O86</f>
        <v>35477</v>
      </c>
      <c r="P88" s="126">
        <f>P77+P86</f>
        <v>27331</v>
      </c>
      <c r="Q88" s="126">
        <f t="shared" si="36"/>
        <v>1766991</v>
      </c>
      <c r="R88" s="126">
        <f t="shared" si="36"/>
        <v>0</v>
      </c>
      <c r="S88" s="126">
        <f t="shared" si="36"/>
        <v>3064719</v>
      </c>
      <c r="T88" s="19"/>
      <c r="U88" s="19"/>
      <c r="V88" s="27"/>
      <c r="W88" s="79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</row>
    <row r="89" spans="1:253" ht="10.5">
      <c r="A89" s="10"/>
      <c r="B89" s="10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19"/>
      <c r="U89" s="19"/>
      <c r="V89" s="27"/>
      <c r="W89" s="79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  <c r="IF89" s="27"/>
      <c r="IG89" s="27"/>
      <c r="IH89" s="27"/>
      <c r="II89" s="27"/>
      <c r="IJ89" s="27"/>
      <c r="IK89" s="27"/>
      <c r="IL89" s="27"/>
      <c r="IM89" s="27"/>
      <c r="IN89" s="27"/>
      <c r="IO89" s="27"/>
      <c r="IP89" s="27"/>
      <c r="IQ89" s="27"/>
      <c r="IR89" s="27"/>
      <c r="IS89" s="27"/>
    </row>
    <row r="90" spans="1:253" ht="11.25" thickBot="1">
      <c r="A90" s="135"/>
      <c r="B90" s="136" t="s">
        <v>51</v>
      </c>
      <c r="C90" s="137">
        <f aca="true" t="shared" si="37" ref="C90:R90">(C88/$S88)</f>
        <v>0.021462000268213825</v>
      </c>
      <c r="D90" s="137">
        <f t="shared" si="37"/>
        <v>0.06190812273490653</v>
      </c>
      <c r="E90" s="137">
        <f t="shared" si="37"/>
        <v>0.0160494322644262</v>
      </c>
      <c r="F90" s="137">
        <f t="shared" si="37"/>
        <v>0.023023970549991696</v>
      </c>
      <c r="G90" s="137">
        <f t="shared" si="37"/>
        <v>0.07300147256567405</v>
      </c>
      <c r="H90" s="137">
        <f t="shared" si="37"/>
        <v>0.03936413093663726</v>
      </c>
      <c r="I90" s="137">
        <f t="shared" si="37"/>
        <v>0.024952042911601358</v>
      </c>
      <c r="J90" s="137">
        <f t="shared" si="37"/>
        <v>0.06911269842357488</v>
      </c>
      <c r="K90" s="137">
        <f t="shared" si="37"/>
        <v>0.026715663002056633</v>
      </c>
      <c r="L90" s="137">
        <f t="shared" si="37"/>
        <v>0.0342612161180193</v>
      </c>
      <c r="M90" s="137">
        <f t="shared" si="37"/>
        <v>0.003501136645806679</v>
      </c>
      <c r="N90" s="137">
        <f t="shared" si="37"/>
        <v>0.00959533320999413</v>
      </c>
      <c r="O90" s="137">
        <f>(O88/$S88)</f>
        <v>0.011575938936000332</v>
      </c>
      <c r="P90" s="137">
        <f>(P88/$S88)</f>
        <v>0.008917946474048682</v>
      </c>
      <c r="Q90" s="137">
        <f t="shared" si="37"/>
        <v>0.5765588949590484</v>
      </c>
      <c r="R90" s="137">
        <f t="shared" si="37"/>
        <v>0</v>
      </c>
      <c r="S90" s="137">
        <f>SUM(C90:R90)</f>
        <v>1</v>
      </c>
      <c r="T90" s="19"/>
      <c r="U90" s="19"/>
      <c r="V90" s="27"/>
      <c r="W90" s="79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  <c r="IM90" s="27"/>
      <c r="IN90" s="27"/>
      <c r="IO90" s="27"/>
      <c r="IP90" s="27"/>
      <c r="IQ90" s="27"/>
      <c r="IR90" s="27"/>
      <c r="IS90" s="27"/>
    </row>
    <row r="91" spans="2:253" ht="10.5">
      <c r="B91" s="17" t="str">
        <f>+B29</f>
        <v>Fuente: Superintendencia de Salud, Archivo Maestro de Beneficiarios.</v>
      </c>
      <c r="C91" s="10"/>
      <c r="D91" s="10"/>
      <c r="E91" s="10"/>
      <c r="F91" s="10"/>
      <c r="G91" s="10"/>
      <c r="H91" s="10"/>
      <c r="I91" s="10"/>
      <c r="J91" s="10"/>
      <c r="K91" s="17" t="s">
        <v>1</v>
      </c>
      <c r="L91" s="17" t="s">
        <v>1</v>
      </c>
      <c r="M91" s="17" t="s">
        <v>1</v>
      </c>
      <c r="N91" s="17" t="s">
        <v>1</v>
      </c>
      <c r="O91" s="17"/>
      <c r="P91" s="17"/>
      <c r="Q91" s="17" t="s">
        <v>1</v>
      </c>
      <c r="R91" s="17"/>
      <c r="S91" s="17" t="s">
        <v>1</v>
      </c>
      <c r="T91" s="27"/>
      <c r="U91" s="27"/>
      <c r="V91" s="27"/>
      <c r="W91" s="79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  <c r="IM91" s="27"/>
      <c r="IN91" s="27"/>
      <c r="IO91" s="27"/>
      <c r="IP91" s="27"/>
      <c r="IQ91" s="27"/>
      <c r="IR91" s="27"/>
      <c r="IS91" s="27"/>
    </row>
    <row r="92" spans="2:253" ht="10.5">
      <c r="B92" s="17" t="str">
        <f>+B61</f>
        <v>(*) Información que presenta error en en campo región</v>
      </c>
      <c r="C92" s="10"/>
      <c r="D92" s="10"/>
      <c r="E92" s="10"/>
      <c r="F92" s="10"/>
      <c r="G92" s="10"/>
      <c r="H92" s="10"/>
      <c r="I92" s="10"/>
      <c r="J92" s="10"/>
      <c r="K92" s="17" t="s">
        <v>1</v>
      </c>
      <c r="L92" s="17" t="s">
        <v>1</v>
      </c>
      <c r="M92" s="17" t="s">
        <v>1</v>
      </c>
      <c r="N92" s="17" t="s">
        <v>1</v>
      </c>
      <c r="O92" s="17"/>
      <c r="P92" s="17"/>
      <c r="Q92" s="17" t="s">
        <v>1</v>
      </c>
      <c r="R92" s="17"/>
      <c r="S92" s="17" t="s">
        <v>1</v>
      </c>
      <c r="T92" s="27"/>
      <c r="U92" s="27"/>
      <c r="V92" s="27"/>
      <c r="W92" s="79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27"/>
      <c r="IJ92" s="27"/>
      <c r="IK92" s="27"/>
      <c r="IL92" s="27"/>
      <c r="IM92" s="27"/>
      <c r="IN92" s="27"/>
      <c r="IO92" s="27"/>
      <c r="IP92" s="27"/>
      <c r="IQ92" s="27"/>
      <c r="IR92" s="27"/>
      <c r="IS92" s="27"/>
    </row>
    <row r="93" spans="3:253" ht="10.5"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79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  <c r="II93" s="27"/>
      <c r="IJ93" s="27"/>
      <c r="IK93" s="27"/>
      <c r="IL93" s="27"/>
      <c r="IM93" s="27"/>
      <c r="IN93" s="27"/>
      <c r="IO93" s="27"/>
      <c r="IP93" s="27"/>
      <c r="IQ93" s="27"/>
      <c r="IR93" s="27"/>
      <c r="IS93" s="27"/>
    </row>
    <row r="94" spans="1:21" ht="14.25">
      <c r="A94" s="175" t="s">
        <v>224</v>
      </c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</row>
    <row r="95" ht="10.5"/>
    <row r="96" ht="10.5"/>
    <row r="97" ht="10.5"/>
    <row r="98" ht="10.5"/>
    <row r="99" ht="10.5"/>
    <row r="100" ht="10.5"/>
    <row r="101" ht="10.5"/>
    <row r="102" ht="10.5"/>
    <row r="103" ht="10.5"/>
    <row r="104" ht="10.5"/>
    <row r="105" ht="10.5"/>
    <row r="106" ht="10.5"/>
    <row r="107" ht="10.5"/>
    <row r="108" ht="10.5"/>
    <row r="109" ht="10.5"/>
    <row r="110" ht="10.5"/>
  </sheetData>
  <sheetProtection/>
  <mergeCells count="14">
    <mergeCell ref="Z5:AA5"/>
    <mergeCell ref="Z6:AA6"/>
    <mergeCell ref="B2:U2"/>
    <mergeCell ref="B3:U3"/>
    <mergeCell ref="T5:U5"/>
    <mergeCell ref="B33:S33"/>
    <mergeCell ref="B34:S34"/>
    <mergeCell ref="A1:U1"/>
    <mergeCell ref="A32:S32"/>
    <mergeCell ref="A94:U94"/>
    <mergeCell ref="B64:S64"/>
    <mergeCell ref="B65:S65"/>
    <mergeCell ref="A63:S63"/>
    <mergeCell ref="T63:U63"/>
  </mergeCells>
  <hyperlinks>
    <hyperlink ref="A1" location="Indice!A1" display="Volver"/>
    <hyperlink ref="A32" location="Indice!A1" display="Volver"/>
    <hyperlink ref="A63" location="Indice!A1" display="Volver"/>
    <hyperlink ref="A94" location="Indice!A1" display="Volver"/>
  </hyperlink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landscape" scale="86" r:id="rId2"/>
  <ignoredErrors>
    <ignoredError sqref="T11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AE31"/>
  <sheetViews>
    <sheetView showGridLines="0" zoomScale="110" zoomScaleNormal="110" zoomScalePageLayoutView="0" workbookViewId="0" topLeftCell="A1">
      <selection activeCell="B3" sqref="B3:G3"/>
    </sheetView>
  </sheetViews>
  <sheetFormatPr defaultColWidth="0" defaultRowHeight="15" zeroHeight="1"/>
  <cols>
    <col min="1" max="1" width="4.59765625" style="64" bestFit="1" customWidth="1"/>
    <col min="2" max="2" width="26.19921875" style="64" customWidth="1"/>
    <col min="3" max="3" width="12.09765625" style="64" bestFit="1" customWidth="1"/>
    <col min="4" max="4" width="10.59765625" style="64" customWidth="1"/>
    <col min="5" max="5" width="1.69921875" style="64" customWidth="1"/>
    <col min="6" max="6" width="12.09765625" style="64" bestFit="1" customWidth="1"/>
    <col min="7" max="7" width="10.59765625" style="64" customWidth="1"/>
    <col min="8" max="8" width="11.09765625" style="64" hidden="1" customWidth="1"/>
    <col min="9" max="9" width="10.59765625" style="64" hidden="1" customWidth="1"/>
    <col min="10" max="10" width="11.09765625" style="64" hidden="1" customWidth="1"/>
    <col min="11" max="16384" width="0" style="64" hidden="1" customWidth="1"/>
  </cols>
  <sheetData>
    <row r="1" spans="1:7" ht="14.25">
      <c r="A1" s="175" t="s">
        <v>224</v>
      </c>
      <c r="B1" s="175"/>
      <c r="C1" s="175"/>
      <c r="D1" s="175"/>
      <c r="E1" s="175"/>
      <c r="F1" s="175"/>
      <c r="G1" s="175"/>
    </row>
    <row r="2" spans="2:31" ht="13.5">
      <c r="B2" s="182" t="s">
        <v>176</v>
      </c>
      <c r="C2" s="182"/>
      <c r="D2" s="182"/>
      <c r="E2" s="182"/>
      <c r="F2" s="182"/>
      <c r="G2" s="182"/>
      <c r="H2" s="65"/>
      <c r="I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3.5">
      <c r="B3" s="182" t="s">
        <v>246</v>
      </c>
      <c r="C3" s="182"/>
      <c r="D3" s="182"/>
      <c r="E3" s="182"/>
      <c r="F3" s="182"/>
      <c r="G3" s="182"/>
      <c r="H3" s="65"/>
      <c r="I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</row>
    <row r="4" spans="2:31" ht="14.25" thickBot="1">
      <c r="B4" s="183" t="s">
        <v>259</v>
      </c>
      <c r="C4" s="183"/>
      <c r="D4" s="183"/>
      <c r="E4" s="183"/>
      <c r="F4" s="183"/>
      <c r="G4" s="183"/>
      <c r="H4" s="66" t="s">
        <v>1</v>
      </c>
      <c r="I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</row>
    <row r="5" spans="1:31" ht="11.25" thickBot="1">
      <c r="A5" s="67"/>
      <c r="B5" s="65"/>
      <c r="C5" s="65"/>
      <c r="D5" s="65"/>
      <c r="E5" s="65"/>
      <c r="F5" s="65"/>
      <c r="G5" s="65"/>
      <c r="H5" s="65"/>
      <c r="I5" s="77" t="s">
        <v>135</v>
      </c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</row>
    <row r="6" spans="1:31" ht="10.5">
      <c r="A6" s="149" t="s">
        <v>1</v>
      </c>
      <c r="B6" s="149" t="s">
        <v>1</v>
      </c>
      <c r="C6" s="150" t="s">
        <v>168</v>
      </c>
      <c r="D6" s="150"/>
      <c r="E6" s="151"/>
      <c r="F6" s="150" t="s">
        <v>169</v>
      </c>
      <c r="G6" s="150"/>
      <c r="H6" s="65"/>
      <c r="I6" s="13" t="s">
        <v>137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</row>
    <row r="7" spans="1:31" ht="10.5">
      <c r="A7" s="152" t="s">
        <v>37</v>
      </c>
      <c r="B7" s="153" t="s">
        <v>38</v>
      </c>
      <c r="C7" s="154" t="s">
        <v>225</v>
      </c>
      <c r="D7" s="154" t="s">
        <v>226</v>
      </c>
      <c r="E7" s="155"/>
      <c r="F7" s="154" t="str">
        <f>+C7</f>
        <v>Número</v>
      </c>
      <c r="G7" s="154" t="str">
        <f>+D7</f>
        <v>Porcentaje</v>
      </c>
      <c r="H7" s="65"/>
      <c r="I7" s="15" t="s">
        <v>73</v>
      </c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</row>
    <row r="8" spans="1:31" ht="10.5">
      <c r="A8" s="10">
        <v>67</v>
      </c>
      <c r="B8" s="17" t="str">
        <f>+'Cartera por region'!B7</f>
        <v>Colmena Golden Cross</v>
      </c>
      <c r="C8" s="68">
        <f>+'Cartera vigente por mes'!O6</f>
        <v>256065</v>
      </c>
      <c r="D8" s="69">
        <f aca="true" t="shared" si="0" ref="D8:D14">+C8/$C$16</f>
        <v>0.16158619697405685</v>
      </c>
      <c r="E8" s="70"/>
      <c r="F8" s="68">
        <f>+'Cartera vigente por mes'!O60</f>
        <v>473941</v>
      </c>
      <c r="G8" s="69">
        <f aca="true" t="shared" si="1" ref="G8:G14">+F8/$F$16</f>
        <v>0.16005734413573472</v>
      </c>
      <c r="H8" s="71"/>
      <c r="I8" s="72">
        <f aca="true" t="shared" si="2" ref="I8:I14">+C8/C$27</f>
        <v>0.1571726176592626</v>
      </c>
      <c r="J8" s="72">
        <f aca="true" t="shared" si="3" ref="J8:J14">+F8/F$27</f>
        <v>0.15464419413329575</v>
      </c>
      <c r="K8" s="71"/>
      <c r="L8" s="71"/>
      <c r="M8" s="71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</row>
    <row r="9" spans="1:31" ht="10.5">
      <c r="A9" s="10">
        <v>78</v>
      </c>
      <c r="B9" s="17" t="str">
        <f>+'Cartera por region'!B8</f>
        <v>Isapre Cruz Blanca S.A.</v>
      </c>
      <c r="C9" s="68">
        <f>+'Cartera vigente por mes'!O7</f>
        <v>329867</v>
      </c>
      <c r="D9" s="69">
        <f t="shared" si="0"/>
        <v>0.20815790536481446</v>
      </c>
      <c r="E9" s="70"/>
      <c r="F9" s="68">
        <f>+'Cartera vigente por mes'!O61</f>
        <v>614111</v>
      </c>
      <c r="G9" s="69">
        <f t="shared" si="1"/>
        <v>0.20739496195631985</v>
      </c>
      <c r="H9" s="71"/>
      <c r="I9" s="72">
        <f t="shared" si="2"/>
        <v>0.20247226239200194</v>
      </c>
      <c r="J9" s="72">
        <f t="shared" si="3"/>
        <v>0.20038085057716548</v>
      </c>
      <c r="K9" s="71"/>
      <c r="L9" s="71"/>
      <c r="M9" s="71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</row>
    <row r="10" spans="1:31" ht="10.5">
      <c r="A10" s="10">
        <v>80</v>
      </c>
      <c r="B10" s="17" t="str">
        <f>+'Cartera por region'!B9</f>
        <v>Vida Tres</v>
      </c>
      <c r="C10" s="68">
        <f>+'Cartera vigente por mes'!O8</f>
        <v>73308</v>
      </c>
      <c r="D10" s="69">
        <f t="shared" si="0"/>
        <v>0.04625997667691469</v>
      </c>
      <c r="E10" s="70"/>
      <c r="F10" s="68">
        <f>+'Cartera vigente por mes'!O62</f>
        <v>137456</v>
      </c>
      <c r="G10" s="69">
        <f t="shared" si="1"/>
        <v>0.04642105725295248</v>
      </c>
      <c r="H10" s="71"/>
      <c r="I10" s="72">
        <f t="shared" si="2"/>
        <v>0.0449964276858033</v>
      </c>
      <c r="J10" s="72">
        <f t="shared" si="3"/>
        <v>0.04485109401547091</v>
      </c>
      <c r="K10" s="71"/>
      <c r="L10" s="71"/>
      <c r="M10" s="71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</row>
    <row r="11" spans="1:31" ht="10.5">
      <c r="A11" s="10">
        <v>81</v>
      </c>
      <c r="B11" s="17" t="str">
        <f>+'Cartera por region'!B10</f>
        <v>Ferrosalud</v>
      </c>
      <c r="C11" s="68">
        <f>+'Cartera vigente por mes'!O9</f>
        <v>13283</v>
      </c>
      <c r="D11" s="69">
        <f t="shared" si="0"/>
        <v>0.008382049301569513</v>
      </c>
      <c r="E11" s="70"/>
      <c r="F11" s="68">
        <f>+'Cartera vigente por mes'!O63</f>
        <v>17273</v>
      </c>
      <c r="G11" s="69">
        <f t="shared" si="1"/>
        <v>0.005833364290611164</v>
      </c>
      <c r="H11" s="71"/>
      <c r="I11" s="72">
        <f t="shared" si="2"/>
        <v>0.008153101284314472</v>
      </c>
      <c r="J11" s="72">
        <f t="shared" si="3"/>
        <v>0.005636079523114517</v>
      </c>
      <c r="K11" s="71"/>
      <c r="L11" s="71"/>
      <c r="M11" s="71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</row>
    <row r="12" spans="1:31" ht="10.5">
      <c r="A12" s="10">
        <v>88</v>
      </c>
      <c r="B12" s="17" t="str">
        <f>+'Cartera por region'!B11</f>
        <v>Mas Vida</v>
      </c>
      <c r="C12" s="68">
        <f>+'Cartera vigente por mes'!O10</f>
        <v>226247</v>
      </c>
      <c r="D12" s="69">
        <f t="shared" si="0"/>
        <v>0.14276996976076167</v>
      </c>
      <c r="E12" s="70"/>
      <c r="F12" s="68">
        <f>+'Cartera vigente por mes'!O64</f>
        <v>429206</v>
      </c>
      <c r="G12" s="69">
        <f t="shared" si="1"/>
        <v>0.14494962969467118</v>
      </c>
      <c r="H12" s="71"/>
      <c r="I12" s="72">
        <f t="shared" si="2"/>
        <v>0.13887033849825312</v>
      </c>
      <c r="J12" s="72">
        <f t="shared" si="3"/>
        <v>0.14004742359739997</v>
      </c>
      <c r="K12" s="71"/>
      <c r="L12" s="71"/>
      <c r="M12" s="71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</row>
    <row r="13" spans="1:31" ht="10.5">
      <c r="A13" s="10">
        <v>99</v>
      </c>
      <c r="B13" s="17" t="str">
        <f>+'Cartera por region'!B12</f>
        <v>Isapre Banmédica</v>
      </c>
      <c r="C13" s="68">
        <f>+'Cartera vigente por mes'!O11</f>
        <v>332063</v>
      </c>
      <c r="D13" s="69">
        <f t="shared" si="0"/>
        <v>0.20954366010894204</v>
      </c>
      <c r="E13" s="70"/>
      <c r="F13" s="68">
        <f>+'Cartera vigente por mes'!O65</f>
        <v>617519</v>
      </c>
      <c r="G13" s="69">
        <f t="shared" si="1"/>
        <v>0.20854589726011205</v>
      </c>
      <c r="H13" s="71"/>
      <c r="I13" s="72">
        <f t="shared" si="2"/>
        <v>0.20382016651157994</v>
      </c>
      <c r="J13" s="72">
        <f t="shared" si="3"/>
        <v>0.20149286117259038</v>
      </c>
      <c r="K13" s="71"/>
      <c r="L13" s="71"/>
      <c r="M13" s="71"/>
      <c r="N13" s="65"/>
      <c r="O13" s="20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</row>
    <row r="14" spans="1:31" ht="10.5">
      <c r="A14" s="10">
        <v>107</v>
      </c>
      <c r="B14" s="17" t="str">
        <f>+'Cartera por region'!B13</f>
        <v>Consalud S.A.</v>
      </c>
      <c r="C14" s="68">
        <f>+'Cartera vigente por mes'!O12</f>
        <v>353863</v>
      </c>
      <c r="D14" s="69">
        <f t="shared" si="0"/>
        <v>0.22330024181294078</v>
      </c>
      <c r="E14" s="70"/>
      <c r="F14" s="68">
        <f>+'Cartera vigente por mes'!O66</f>
        <v>671564</v>
      </c>
      <c r="G14" s="69">
        <f t="shared" si="1"/>
        <v>0.22679774540959854</v>
      </c>
      <c r="H14" s="71"/>
      <c r="I14" s="72">
        <f t="shared" si="2"/>
        <v>0.21720099975693533</v>
      </c>
      <c r="J14" s="72">
        <f t="shared" si="3"/>
        <v>0.21912743060619913</v>
      </c>
      <c r="K14" s="71"/>
      <c r="L14" s="71"/>
      <c r="M14" s="71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</row>
    <row r="15" spans="1:31" ht="10.5">
      <c r="A15" s="10"/>
      <c r="B15" s="10"/>
      <c r="C15" s="73"/>
      <c r="D15" s="73"/>
      <c r="E15" s="70"/>
      <c r="F15" s="70"/>
      <c r="G15" s="70"/>
      <c r="H15" s="71"/>
      <c r="I15" s="71"/>
      <c r="J15" s="71"/>
      <c r="K15" s="71"/>
      <c r="L15" s="71"/>
      <c r="M15" s="71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</row>
    <row r="16" spans="1:31" ht="10.5">
      <c r="A16" s="105"/>
      <c r="B16" s="106" t="s">
        <v>43</v>
      </c>
      <c r="C16" s="156">
        <f>SUM(C8:C15)</f>
        <v>1584696</v>
      </c>
      <c r="D16" s="157">
        <f>+C16/$C$27</f>
        <v>0.9726859137881507</v>
      </c>
      <c r="E16" s="156"/>
      <c r="F16" s="156">
        <f>SUM(F8:F15)</f>
        <v>2961070</v>
      </c>
      <c r="G16" s="157">
        <f>+F16/$F$27</f>
        <v>0.9661799336252361</v>
      </c>
      <c r="H16" s="71"/>
      <c r="I16" s="72">
        <f>+C16/C$27</f>
        <v>0.9726859137881507</v>
      </c>
      <c r="J16" s="72">
        <f>+F16/F$27</f>
        <v>0.9661799336252361</v>
      </c>
      <c r="K16" s="71"/>
      <c r="L16" s="71"/>
      <c r="M16" s="71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</row>
    <row r="17" spans="1:31" ht="10.5">
      <c r="A17" s="10"/>
      <c r="B17" s="10"/>
      <c r="C17" s="73"/>
      <c r="D17" s="73"/>
      <c r="E17" s="70"/>
      <c r="F17" s="70"/>
      <c r="G17" s="70"/>
      <c r="H17" s="71"/>
      <c r="I17" s="71"/>
      <c r="J17" s="71"/>
      <c r="K17" s="71"/>
      <c r="L17" s="71"/>
      <c r="M17" s="71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</row>
    <row r="18" spans="1:31" ht="10.5">
      <c r="A18" s="10">
        <v>62</v>
      </c>
      <c r="B18" s="17" t="str">
        <f>+'Cartera por region'!B17</f>
        <v>San Lorenzo</v>
      </c>
      <c r="C18" s="68">
        <f>+'Cartera vigente por mes'!O16</f>
        <v>1230</v>
      </c>
      <c r="D18" s="69">
        <f aca="true" t="shared" si="4" ref="D18:D23">+C18/$C$25</f>
        <v>0.027640449438202246</v>
      </c>
      <c r="E18" s="70"/>
      <c r="F18" s="68">
        <f>+'Cartera vigente por mes'!O70</f>
        <v>3435</v>
      </c>
      <c r="G18" s="69">
        <f aca="true" t="shared" si="5" ref="G18:G23">+F18/$F$25</f>
        <v>0.03314069600285579</v>
      </c>
      <c r="H18" s="71"/>
      <c r="I18" s="72">
        <f aca="true" t="shared" si="6" ref="I18:I23">+C18/C$27</f>
        <v>0.0007549736188893172</v>
      </c>
      <c r="J18" s="72">
        <f aca="true" t="shared" si="7" ref="J18:J23">+F18/F$27</f>
        <v>0.0011208205385224552</v>
      </c>
      <c r="K18" s="71"/>
      <c r="L18" s="71"/>
      <c r="M18" s="71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</row>
    <row r="19" spans="1:31" ht="10.5">
      <c r="A19" s="10">
        <v>63</v>
      </c>
      <c r="B19" s="17" t="str">
        <f>+'Cartera por region'!B18</f>
        <v>Fusat Ltda.</v>
      </c>
      <c r="C19" s="68">
        <f>+'Cartera vigente por mes'!O17</f>
        <v>12730</v>
      </c>
      <c r="D19" s="69">
        <f t="shared" si="4"/>
        <v>0.28606741573033706</v>
      </c>
      <c r="E19" s="70"/>
      <c r="F19" s="68">
        <f>+'Cartera vigente por mes'!O71</f>
        <v>29021</v>
      </c>
      <c r="G19" s="69">
        <f t="shared" si="5"/>
        <v>0.27999305347856707</v>
      </c>
      <c r="H19" s="71"/>
      <c r="I19" s="72">
        <f t="shared" si="6"/>
        <v>0.007813670055659356</v>
      </c>
      <c r="J19" s="72">
        <f t="shared" si="7"/>
        <v>0.009469383653117953</v>
      </c>
      <c r="K19" s="71"/>
      <c r="L19" s="71"/>
      <c r="M19" s="71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</row>
    <row r="20" spans="1:31" ht="10.5">
      <c r="A20" s="10">
        <v>65</v>
      </c>
      <c r="B20" s="17" t="str">
        <f>+'Cartera por region'!B19</f>
        <v>Chuquicamata</v>
      </c>
      <c r="C20" s="68">
        <f>+'Cartera vigente por mes'!O18</f>
        <v>12119</v>
      </c>
      <c r="D20" s="69">
        <f t="shared" si="4"/>
        <v>0.2723370786516854</v>
      </c>
      <c r="E20" s="70"/>
      <c r="F20" s="68">
        <f>+'Cartera vigente por mes'!O72</f>
        <v>34255</v>
      </c>
      <c r="G20" s="69">
        <f t="shared" si="5"/>
        <v>0.3304904051172708</v>
      </c>
      <c r="H20" s="71"/>
      <c r="I20" s="72">
        <f t="shared" si="6"/>
        <v>0.007438638444975313</v>
      </c>
      <c r="J20" s="72">
        <f t="shared" si="7"/>
        <v>0.011177207437288703</v>
      </c>
      <c r="K20" s="71"/>
      <c r="L20" s="71"/>
      <c r="M20" s="71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</row>
    <row r="21" spans="1:31" ht="10.5">
      <c r="A21" s="10">
        <v>68</v>
      </c>
      <c r="B21" s="17" t="str">
        <f>+'Cartera por region'!B20</f>
        <v>Río Blanco</v>
      </c>
      <c r="C21" s="68">
        <f>+'Cartera vigente por mes'!O19</f>
        <v>2077</v>
      </c>
      <c r="D21" s="69">
        <f t="shared" si="4"/>
        <v>0.04667415730337079</v>
      </c>
      <c r="E21" s="70"/>
      <c r="F21" s="68">
        <f>+'Cartera vigente por mes'!O73</f>
        <v>6246</v>
      </c>
      <c r="G21" s="69">
        <f t="shared" si="5"/>
        <v>0.06026107343052031</v>
      </c>
      <c r="H21" s="71"/>
      <c r="I21" s="72">
        <f t="shared" si="6"/>
        <v>0.0012748619564496844</v>
      </c>
      <c r="J21" s="72">
        <f t="shared" si="7"/>
        <v>0.0020380335032347176</v>
      </c>
      <c r="K21" s="71"/>
      <c r="L21" s="71"/>
      <c r="M21" s="71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</row>
    <row r="22" spans="1:31" ht="10.5">
      <c r="A22" s="10">
        <v>76</v>
      </c>
      <c r="B22" s="17" t="str">
        <f>+'Cartera por region'!B21</f>
        <v>Isapre Fundación</v>
      </c>
      <c r="C22" s="68">
        <f>+'Cartera vigente por mes'!O20</f>
        <v>15118</v>
      </c>
      <c r="D22" s="69">
        <f t="shared" si="4"/>
        <v>0.3397303370786517</v>
      </c>
      <c r="E22" s="70"/>
      <c r="F22" s="68">
        <f>+'Cartera vigente por mes'!O74</f>
        <v>27358</v>
      </c>
      <c r="G22" s="69">
        <f t="shared" si="5"/>
        <v>0.263948518557825</v>
      </c>
      <c r="H22" s="71"/>
      <c r="I22" s="72">
        <f t="shared" si="6"/>
        <v>0.009279423715746908</v>
      </c>
      <c r="J22" s="72">
        <f t="shared" si="7"/>
        <v>0.008926756417146237</v>
      </c>
      <c r="K22" s="71"/>
      <c r="L22" s="71"/>
      <c r="M22" s="71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</row>
    <row r="23" spans="1:31" ht="10.5">
      <c r="A23" s="10">
        <v>94</v>
      </c>
      <c r="B23" s="17" t="str">
        <f>+'Cartera por region'!B22</f>
        <v>Cruz del Norte</v>
      </c>
      <c r="C23" s="68">
        <f>+'Cartera vigente por mes'!O21</f>
        <v>1226</v>
      </c>
      <c r="D23" s="69">
        <f t="shared" si="4"/>
        <v>0.02755056179775281</v>
      </c>
      <c r="E23" s="70"/>
      <c r="F23" s="68">
        <f>+'Cartera vigente por mes'!O75</f>
        <v>3334</v>
      </c>
      <c r="G23" s="69">
        <f t="shared" si="5"/>
        <v>0.03216625341296105</v>
      </c>
      <c r="H23" s="71"/>
      <c r="I23" s="72">
        <f t="shared" si="6"/>
        <v>0.0007525184201287016</v>
      </c>
      <c r="J23" s="72">
        <f t="shared" si="7"/>
        <v>0.0010878648254538182</v>
      </c>
      <c r="K23" s="71"/>
      <c r="L23" s="71"/>
      <c r="M23" s="71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</row>
    <row r="24" spans="1:31" ht="10.5">
      <c r="A24" s="10"/>
      <c r="B24" s="10"/>
      <c r="C24" s="73"/>
      <c r="D24" s="73"/>
      <c r="E24" s="70"/>
      <c r="F24" s="70"/>
      <c r="G24" s="70"/>
      <c r="H24" s="71"/>
      <c r="I24" s="71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</row>
    <row r="25" spans="1:31" ht="10.5">
      <c r="A25" s="106"/>
      <c r="B25" s="106" t="s">
        <v>49</v>
      </c>
      <c r="C25" s="156">
        <f>SUM(C18:C23)</f>
        <v>44500</v>
      </c>
      <c r="D25" s="157">
        <f>+C25/$C$27</f>
        <v>0.02731408621184928</v>
      </c>
      <c r="E25" s="156"/>
      <c r="F25" s="156">
        <f>SUM(F18:F23)</f>
        <v>103649</v>
      </c>
      <c r="G25" s="157">
        <f>+F25/$F$27</f>
        <v>0.03382006637476388</v>
      </c>
      <c r="H25" s="71"/>
      <c r="I25" s="72">
        <f>+C25/C$27</f>
        <v>0.02731408621184928</v>
      </c>
      <c r="J25" s="72">
        <f>+F25/F$27</f>
        <v>0.03382006637476388</v>
      </c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</row>
    <row r="26" spans="1:31" ht="10.5">
      <c r="A26" s="10"/>
      <c r="B26" s="10"/>
      <c r="C26" s="73"/>
      <c r="D26" s="73"/>
      <c r="E26" s="70"/>
      <c r="F26" s="70"/>
      <c r="G26" s="70"/>
      <c r="H26" s="71"/>
      <c r="I26" s="71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</row>
    <row r="27" spans="1:31" ht="11.25" thickBot="1">
      <c r="A27" s="108"/>
      <c r="B27" s="108" t="s">
        <v>50</v>
      </c>
      <c r="C27" s="156">
        <f>C16+C25</f>
        <v>1629196</v>
      </c>
      <c r="D27" s="158">
        <f>D16+D25</f>
        <v>1</v>
      </c>
      <c r="E27" s="156"/>
      <c r="F27" s="156">
        <f>F16+F25</f>
        <v>3064719</v>
      </c>
      <c r="G27" s="158">
        <f>G16+G25</f>
        <v>1</v>
      </c>
      <c r="H27" s="71"/>
      <c r="I27" s="72">
        <f>+I16+I25</f>
        <v>1</v>
      </c>
      <c r="J27" s="72">
        <f>+J16+J25</f>
        <v>1</v>
      </c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</row>
    <row r="28" spans="1:31" ht="10.5">
      <c r="A28" s="74"/>
      <c r="B28" s="17" t="str">
        <f>+'Cartera vigente por mes'!B26</f>
        <v>Fuente: Superintendencia de Salud, Archivo Maestro de Beneficiarios.</v>
      </c>
      <c r="C28" s="74"/>
      <c r="D28" s="74"/>
      <c r="E28" s="75"/>
      <c r="F28" s="75"/>
      <c r="G28" s="75"/>
      <c r="H28" s="71"/>
      <c r="I28" s="71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</row>
    <row r="29" spans="2:31" ht="10.5">
      <c r="B29" s="76" t="s">
        <v>230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</row>
    <row r="30" spans="3:31" ht="10.5">
      <c r="C30" s="8"/>
      <c r="D30" s="8"/>
      <c r="E30" s="8"/>
      <c r="F30" s="8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</row>
    <row r="31" spans="1:7" ht="14.25">
      <c r="A31" s="175" t="s">
        <v>224</v>
      </c>
      <c r="B31" s="175"/>
      <c r="C31" s="175"/>
      <c r="D31" s="175"/>
      <c r="E31" s="175"/>
      <c r="F31" s="175"/>
      <c r="G31" s="175"/>
    </row>
    <row r="32" ht="10.5"/>
    <row r="33" ht="10.5"/>
    <row r="34" ht="10.5"/>
    <row r="35" ht="10.5"/>
    <row r="36" ht="10.5"/>
    <row r="37" ht="10.5"/>
  </sheetData>
  <sheetProtection/>
  <mergeCells count="5">
    <mergeCell ref="A1:G1"/>
    <mergeCell ref="A31:G31"/>
    <mergeCell ref="B2:G2"/>
    <mergeCell ref="B3:G3"/>
    <mergeCell ref="B4:G4"/>
  </mergeCells>
  <hyperlinks>
    <hyperlink ref="A1" location="Indice!A1" display="Volver"/>
    <hyperlink ref="A31" location="Indice!A1" display="Volver"/>
  </hyperlinks>
  <printOptions horizontalCentered="1" verticalCentered="1"/>
  <pageMargins left="0.5905511811023623" right="0.5905511811023623" top="0.3937007874015748" bottom="0.3937007874015748" header="0" footer="0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AE31"/>
  <sheetViews>
    <sheetView showGridLines="0" zoomScale="110" zoomScaleNormal="110" zoomScalePageLayoutView="0" workbookViewId="0" topLeftCell="A1">
      <selection activeCell="B3" sqref="B3:G3"/>
    </sheetView>
  </sheetViews>
  <sheetFormatPr defaultColWidth="0" defaultRowHeight="15" zeroHeight="1"/>
  <cols>
    <col min="1" max="1" width="3.59765625" style="64" bestFit="1" customWidth="1"/>
    <col min="2" max="2" width="27.19921875" style="64" customWidth="1"/>
    <col min="3" max="3" width="13.8984375" style="64" customWidth="1"/>
    <col min="4" max="4" width="14.8984375" style="64" customWidth="1"/>
    <col min="5" max="5" width="4.19921875" style="64" customWidth="1"/>
    <col min="6" max="6" width="14.3984375" style="64" customWidth="1"/>
    <col min="7" max="7" width="13.19921875" style="64" customWidth="1"/>
    <col min="8" max="8" width="11.09765625" style="64" hidden="1" customWidth="1"/>
    <col min="9" max="9" width="9.19921875" style="64" hidden="1" customWidth="1"/>
    <col min="10" max="10" width="11.09765625" style="64" hidden="1" customWidth="1"/>
    <col min="11" max="35" width="0" style="64" hidden="1" customWidth="1"/>
    <col min="36" max="36" width="0.59375" style="64" hidden="1" customWidth="1"/>
    <col min="37" max="16384" width="0" style="64" hidden="1" customWidth="1"/>
  </cols>
  <sheetData>
    <row r="1" spans="1:7" ht="14.25">
      <c r="A1" s="175" t="s">
        <v>224</v>
      </c>
      <c r="B1" s="175"/>
      <c r="C1" s="175"/>
      <c r="D1" s="175"/>
      <c r="E1" s="175"/>
      <c r="F1" s="175"/>
      <c r="G1" s="175"/>
    </row>
    <row r="2" spans="2:31" ht="13.5">
      <c r="B2" s="182" t="s">
        <v>176</v>
      </c>
      <c r="C2" s="182"/>
      <c r="D2" s="182"/>
      <c r="E2" s="182"/>
      <c r="F2" s="182"/>
      <c r="G2" s="182"/>
      <c r="H2" s="65"/>
      <c r="I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1:31" ht="12.75">
      <c r="A3" s="159"/>
      <c r="B3" s="184" t="s">
        <v>245</v>
      </c>
      <c r="C3" s="184"/>
      <c r="D3" s="184"/>
      <c r="E3" s="184"/>
      <c r="F3" s="184"/>
      <c r="G3" s="184"/>
      <c r="H3" s="65"/>
      <c r="I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</row>
    <row r="4" spans="2:31" ht="13.5">
      <c r="B4" s="183" t="str">
        <f>+'Participacion de cartera'!B4</f>
        <v>DICIEMBRE DE 2012</v>
      </c>
      <c r="C4" s="183"/>
      <c r="D4" s="183"/>
      <c r="E4" s="183"/>
      <c r="F4" s="183"/>
      <c r="G4" s="183"/>
      <c r="H4" s="66" t="s">
        <v>1</v>
      </c>
      <c r="I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</row>
    <row r="5" spans="1:31" ht="11.25" thickBot="1">
      <c r="A5" s="67"/>
      <c r="B5" s="65"/>
      <c r="C5" s="65"/>
      <c r="D5" s="65"/>
      <c r="E5" s="65"/>
      <c r="F5" s="65"/>
      <c r="G5" s="65"/>
      <c r="H5" s="65"/>
      <c r="I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</row>
    <row r="6" spans="1:31" ht="10.5">
      <c r="A6" s="149" t="s">
        <v>1</v>
      </c>
      <c r="B6" s="149" t="s">
        <v>1</v>
      </c>
      <c r="C6" s="150" t="s">
        <v>168</v>
      </c>
      <c r="D6" s="150"/>
      <c r="E6" s="151"/>
      <c r="F6" s="150" t="s">
        <v>169</v>
      </c>
      <c r="G6" s="150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</row>
    <row r="7" spans="1:31" ht="10.5">
      <c r="A7" s="152" t="s">
        <v>37</v>
      </c>
      <c r="B7" s="153" t="s">
        <v>38</v>
      </c>
      <c r="C7" s="154" t="s">
        <v>225</v>
      </c>
      <c r="D7" s="154" t="s">
        <v>226</v>
      </c>
      <c r="E7" s="155"/>
      <c r="F7" s="154" t="str">
        <f>+C7</f>
        <v>Número</v>
      </c>
      <c r="G7" s="154" t="str">
        <f>+D7</f>
        <v>Porcentaje</v>
      </c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</row>
    <row r="8" spans="1:31" ht="10.5">
      <c r="A8" s="10">
        <v>67</v>
      </c>
      <c r="B8" s="17" t="str">
        <f>+'Participacion de cartera'!B8</f>
        <v>Colmena Golden Cross</v>
      </c>
      <c r="C8" s="68">
        <f>+'Participacion de cartera'!C8</f>
        <v>256065</v>
      </c>
      <c r="D8" s="69">
        <f aca="true" t="shared" si="0" ref="D8:D14">+C8/$C$16</f>
        <v>0.16158619697405685</v>
      </c>
      <c r="E8" s="70"/>
      <c r="F8" s="68">
        <f>+'Participacion de cartera'!F8</f>
        <v>473941</v>
      </c>
      <c r="G8" s="69">
        <f>+F8/$F$16</f>
        <v>0.16005734413573472</v>
      </c>
      <c r="H8" s="71">
        <v>4</v>
      </c>
      <c r="I8" s="72">
        <f aca="true" t="shared" si="1" ref="I8:I14">+C8/C$27</f>
        <v>0.1571726176592626</v>
      </c>
      <c r="J8" s="72">
        <f aca="true" t="shared" si="2" ref="J8:J14">+F8/F$27</f>
        <v>0.15464419413329575</v>
      </c>
      <c r="K8" s="71"/>
      <c r="L8" s="71"/>
      <c r="M8" s="71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</row>
    <row r="9" spans="1:31" ht="10.5">
      <c r="A9" s="10">
        <v>78</v>
      </c>
      <c r="B9" s="17" t="str">
        <f>+'Participacion de cartera'!B9</f>
        <v>Isapre Cruz Blanca S.A.</v>
      </c>
      <c r="C9" s="68">
        <f>+'Participacion de cartera'!C9</f>
        <v>329867</v>
      </c>
      <c r="D9" s="69">
        <f t="shared" si="0"/>
        <v>0.20815790536481446</v>
      </c>
      <c r="E9" s="70"/>
      <c r="F9" s="68">
        <f>+'Participacion de cartera'!F9</f>
        <v>614111</v>
      </c>
      <c r="G9" s="69">
        <f>+F9/$F$16</f>
        <v>0.20739496195631985</v>
      </c>
      <c r="H9" s="71">
        <v>2</v>
      </c>
      <c r="I9" s="72">
        <f t="shared" si="1"/>
        <v>0.20247226239200194</v>
      </c>
      <c r="J9" s="72">
        <f t="shared" si="2"/>
        <v>0.20038085057716548</v>
      </c>
      <c r="K9" s="71"/>
      <c r="L9" s="71"/>
      <c r="M9" s="71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</row>
    <row r="10" spans="1:31" ht="10.5">
      <c r="A10" s="10">
        <v>80</v>
      </c>
      <c r="B10" s="17" t="str">
        <f>+'Participacion de cartera'!B10</f>
        <v>Vida Tres</v>
      </c>
      <c r="C10" s="68"/>
      <c r="D10" s="69">
        <f t="shared" si="0"/>
        <v>0</v>
      </c>
      <c r="E10" s="70"/>
      <c r="F10" s="68"/>
      <c r="G10" s="69"/>
      <c r="H10" s="71"/>
      <c r="I10" s="72">
        <f t="shared" si="1"/>
        <v>0</v>
      </c>
      <c r="J10" s="72">
        <f t="shared" si="2"/>
        <v>0</v>
      </c>
      <c r="K10" s="71"/>
      <c r="L10" s="71"/>
      <c r="M10" s="71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</row>
    <row r="11" spans="1:31" ht="10.5">
      <c r="A11" s="10">
        <v>81</v>
      </c>
      <c r="B11" s="17" t="str">
        <f>+'Participacion de cartera'!B11</f>
        <v>Ferrosalud</v>
      </c>
      <c r="C11" s="68">
        <f>+'Participacion de cartera'!C11</f>
        <v>13283</v>
      </c>
      <c r="D11" s="69">
        <f t="shared" si="0"/>
        <v>0.008382049301569513</v>
      </c>
      <c r="E11" s="70"/>
      <c r="F11" s="68">
        <f>+'Participacion de cartera'!F11</f>
        <v>17273</v>
      </c>
      <c r="G11" s="69">
        <f>+F11/$F$16</f>
        <v>0.005833364290611164</v>
      </c>
      <c r="H11" s="71"/>
      <c r="I11" s="72">
        <f t="shared" si="1"/>
        <v>0.008153101284314472</v>
      </c>
      <c r="J11" s="72">
        <f t="shared" si="2"/>
        <v>0.005636079523114517</v>
      </c>
      <c r="K11" s="71"/>
      <c r="L11" s="71"/>
      <c r="M11" s="71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</row>
    <row r="12" spans="1:31" ht="10.5">
      <c r="A12" s="10">
        <v>88</v>
      </c>
      <c r="B12" s="17" t="str">
        <f>+'Participacion de cartera'!B12</f>
        <v>Mas Vida</v>
      </c>
      <c r="C12" s="68">
        <f>+'Participacion de cartera'!C12</f>
        <v>226247</v>
      </c>
      <c r="D12" s="69">
        <f t="shared" si="0"/>
        <v>0.14276996976076167</v>
      </c>
      <c r="E12" s="70"/>
      <c r="F12" s="68">
        <f>+'Participacion de cartera'!F12</f>
        <v>429206</v>
      </c>
      <c r="G12" s="69">
        <f>+F12/$F$16</f>
        <v>0.14494962969467118</v>
      </c>
      <c r="H12" s="71">
        <v>7</v>
      </c>
      <c r="I12" s="72">
        <f t="shared" si="1"/>
        <v>0.13887033849825312</v>
      </c>
      <c r="J12" s="72">
        <f t="shared" si="2"/>
        <v>0.14004742359739997</v>
      </c>
      <c r="K12" s="71"/>
      <c r="L12" s="71"/>
      <c r="M12" s="71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</row>
    <row r="13" spans="1:31" ht="10.5">
      <c r="A13" s="10">
        <v>99</v>
      </c>
      <c r="B13" s="17" t="str">
        <f>+'Participacion de cartera'!B13</f>
        <v>Isapre Banmédica</v>
      </c>
      <c r="C13" s="68">
        <f>+'Participacion de cartera'!C13+'Participacion de cartera'!C10</f>
        <v>405371</v>
      </c>
      <c r="D13" s="69">
        <f t="shared" si="0"/>
        <v>0.2558036367858567</v>
      </c>
      <c r="E13" s="70"/>
      <c r="F13" s="68">
        <f>+'Participacion de cartera'!F13+'Participacion de cartera'!F10</f>
        <v>754975</v>
      </c>
      <c r="G13" s="69">
        <f>+F13/$F$16</f>
        <v>0.25496695451306456</v>
      </c>
      <c r="H13" s="71">
        <v>1</v>
      </c>
      <c r="I13" s="72">
        <f t="shared" si="1"/>
        <v>0.24881659419738325</v>
      </c>
      <c r="J13" s="72">
        <f t="shared" si="2"/>
        <v>0.2463439551880613</v>
      </c>
      <c r="K13" s="71"/>
      <c r="L13" s="71"/>
      <c r="M13" s="71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</row>
    <row r="14" spans="1:31" ht="10.5">
      <c r="A14" s="10">
        <v>107</v>
      </c>
      <c r="B14" s="17" t="str">
        <f>+'Participacion de cartera'!B14</f>
        <v>Consalud S.A.</v>
      </c>
      <c r="C14" s="68">
        <f>+'Participacion de cartera'!C14</f>
        <v>353863</v>
      </c>
      <c r="D14" s="69">
        <f t="shared" si="0"/>
        <v>0.22330024181294078</v>
      </c>
      <c r="E14" s="70"/>
      <c r="F14" s="68">
        <f>+'Participacion de cartera'!F14</f>
        <v>671564</v>
      </c>
      <c r="G14" s="69">
        <f>+F14/$F$16</f>
        <v>0.22679774540959854</v>
      </c>
      <c r="H14" s="71">
        <v>3</v>
      </c>
      <c r="I14" s="72">
        <f t="shared" si="1"/>
        <v>0.21720099975693533</v>
      </c>
      <c r="J14" s="72">
        <f t="shared" si="2"/>
        <v>0.21912743060619913</v>
      </c>
      <c r="K14" s="71"/>
      <c r="L14" s="71"/>
      <c r="M14" s="71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</row>
    <row r="15" spans="1:31" ht="10.5">
      <c r="A15" s="10"/>
      <c r="B15" s="10"/>
      <c r="C15" s="73"/>
      <c r="D15" s="73"/>
      <c r="E15" s="70"/>
      <c r="F15" s="70"/>
      <c r="G15" s="70"/>
      <c r="H15" s="71"/>
      <c r="I15" s="71"/>
      <c r="J15" s="71"/>
      <c r="K15" s="71"/>
      <c r="L15" s="71"/>
      <c r="M15" s="71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</row>
    <row r="16" spans="1:31" ht="10.5">
      <c r="A16" s="105"/>
      <c r="B16" s="106" t="s">
        <v>43</v>
      </c>
      <c r="C16" s="156">
        <f>SUM(C8:C15)</f>
        <v>1584696</v>
      </c>
      <c r="D16" s="157">
        <f>+C16/$C$27</f>
        <v>0.9726859137881507</v>
      </c>
      <c r="E16" s="156"/>
      <c r="F16" s="156">
        <f>SUM(F8:F14)</f>
        <v>2961070</v>
      </c>
      <c r="G16" s="157">
        <f>+F16/$F$27</f>
        <v>0.9661799336252361</v>
      </c>
      <c r="H16" s="71"/>
      <c r="I16" s="72">
        <f>+C16/C$27</f>
        <v>0.9726859137881507</v>
      </c>
      <c r="J16" s="72">
        <f>+F16/F$27</f>
        <v>0.9661799336252361</v>
      </c>
      <c r="K16" s="71"/>
      <c r="L16" s="71"/>
      <c r="M16" s="71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</row>
    <row r="17" spans="1:31" ht="10.5">
      <c r="A17" s="10"/>
      <c r="B17" s="10"/>
      <c r="C17" s="73"/>
      <c r="D17" s="73"/>
      <c r="E17" s="70"/>
      <c r="F17" s="70"/>
      <c r="G17" s="70"/>
      <c r="H17" s="71"/>
      <c r="I17" s="71"/>
      <c r="J17" s="71"/>
      <c r="K17" s="71"/>
      <c r="L17" s="71"/>
      <c r="M17" s="71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</row>
    <row r="18" spans="1:31" ht="10.5">
      <c r="A18" s="10">
        <v>62</v>
      </c>
      <c r="B18" s="17" t="str">
        <f>+'Participacion de cartera'!B18</f>
        <v>San Lorenzo</v>
      </c>
      <c r="C18" s="68">
        <f>+'Participacion de cartera'!C18</f>
        <v>1230</v>
      </c>
      <c r="D18" s="69">
        <f aca="true" t="shared" si="3" ref="D18:D23">+C18/$C$25</f>
        <v>0.027640449438202246</v>
      </c>
      <c r="E18" s="70"/>
      <c r="F18" s="68">
        <f>+'Participacion de cartera'!F18</f>
        <v>3435</v>
      </c>
      <c r="G18" s="69">
        <f aca="true" t="shared" si="4" ref="G18:G23">+F18/$F$25</f>
        <v>0.03314069600285579</v>
      </c>
      <c r="H18" s="71"/>
      <c r="I18" s="72">
        <f aca="true" t="shared" si="5" ref="I18:I23">+C18/C$27</f>
        <v>0.0007549736188893172</v>
      </c>
      <c r="J18" s="72">
        <f aca="true" t="shared" si="6" ref="J18:J23">+F18/F$27</f>
        <v>0.0011208205385224552</v>
      </c>
      <c r="K18" s="71"/>
      <c r="L18" s="71"/>
      <c r="M18" s="71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</row>
    <row r="19" spans="1:31" ht="10.5">
      <c r="A19" s="10">
        <v>63</v>
      </c>
      <c r="B19" s="17" t="str">
        <f>+'Participacion de cartera'!B19</f>
        <v>Fusat Ltda.</v>
      </c>
      <c r="C19" s="68">
        <f>+'Participacion de cartera'!C19</f>
        <v>12730</v>
      </c>
      <c r="D19" s="69">
        <f t="shared" si="3"/>
        <v>0.28606741573033706</v>
      </c>
      <c r="E19" s="70"/>
      <c r="F19" s="68">
        <f>+'Participacion de cartera'!F19</f>
        <v>29021</v>
      </c>
      <c r="G19" s="69">
        <f t="shared" si="4"/>
        <v>0.27999305347856707</v>
      </c>
      <c r="H19" s="71"/>
      <c r="I19" s="72">
        <f t="shared" si="5"/>
        <v>0.007813670055659356</v>
      </c>
      <c r="J19" s="72">
        <f t="shared" si="6"/>
        <v>0.009469383653117953</v>
      </c>
      <c r="K19" s="71"/>
      <c r="L19" s="71"/>
      <c r="M19" s="71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</row>
    <row r="20" spans="1:31" ht="10.5">
      <c r="A20" s="10">
        <v>65</v>
      </c>
      <c r="B20" s="17" t="str">
        <f>+'Participacion de cartera'!B20</f>
        <v>Chuquicamata</v>
      </c>
      <c r="C20" s="68">
        <f>+'Participacion de cartera'!C20</f>
        <v>12119</v>
      </c>
      <c r="D20" s="69">
        <f t="shared" si="3"/>
        <v>0.2723370786516854</v>
      </c>
      <c r="E20" s="70"/>
      <c r="F20" s="68">
        <f>+'Participacion de cartera'!F20</f>
        <v>34255</v>
      </c>
      <c r="G20" s="69">
        <f t="shared" si="4"/>
        <v>0.3304904051172708</v>
      </c>
      <c r="H20" s="71"/>
      <c r="I20" s="72">
        <f t="shared" si="5"/>
        <v>0.007438638444975313</v>
      </c>
      <c r="J20" s="72">
        <f t="shared" si="6"/>
        <v>0.011177207437288703</v>
      </c>
      <c r="K20" s="71"/>
      <c r="L20" s="71"/>
      <c r="M20" s="71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</row>
    <row r="21" spans="1:31" ht="10.5">
      <c r="A21" s="10">
        <v>68</v>
      </c>
      <c r="B21" s="17" t="str">
        <f>+'Participacion de cartera'!B21</f>
        <v>Río Blanco</v>
      </c>
      <c r="C21" s="68">
        <f>+'Participacion de cartera'!C21</f>
        <v>2077</v>
      </c>
      <c r="D21" s="69">
        <f t="shared" si="3"/>
        <v>0.04667415730337079</v>
      </c>
      <c r="E21" s="70"/>
      <c r="F21" s="68">
        <f>+'Participacion de cartera'!F21</f>
        <v>6246</v>
      </c>
      <c r="G21" s="69">
        <f t="shared" si="4"/>
        <v>0.06026107343052031</v>
      </c>
      <c r="H21" s="71"/>
      <c r="I21" s="72">
        <f t="shared" si="5"/>
        <v>0.0012748619564496844</v>
      </c>
      <c r="J21" s="72">
        <f t="shared" si="6"/>
        <v>0.0020380335032347176</v>
      </c>
      <c r="K21" s="71"/>
      <c r="L21" s="71"/>
      <c r="M21" s="71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</row>
    <row r="22" spans="1:31" ht="10.5">
      <c r="A22" s="10">
        <v>76</v>
      </c>
      <c r="B22" s="17" t="str">
        <f>+'Participacion de cartera'!B22</f>
        <v>Isapre Fundación</v>
      </c>
      <c r="C22" s="68">
        <f>+'Participacion de cartera'!C22</f>
        <v>15118</v>
      </c>
      <c r="D22" s="69">
        <f t="shared" si="3"/>
        <v>0.3397303370786517</v>
      </c>
      <c r="E22" s="70"/>
      <c r="F22" s="68">
        <f>+'Participacion de cartera'!F22</f>
        <v>27358</v>
      </c>
      <c r="G22" s="69">
        <f t="shared" si="4"/>
        <v>0.263948518557825</v>
      </c>
      <c r="H22" s="71"/>
      <c r="I22" s="72">
        <f t="shared" si="5"/>
        <v>0.009279423715746908</v>
      </c>
      <c r="J22" s="72">
        <f t="shared" si="6"/>
        <v>0.008926756417146237</v>
      </c>
      <c r="K22" s="71"/>
      <c r="L22" s="71"/>
      <c r="M22" s="71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</row>
    <row r="23" spans="1:31" ht="10.5">
      <c r="A23" s="10">
        <v>94</v>
      </c>
      <c r="B23" s="17" t="str">
        <f>+'Participacion de cartera'!B23</f>
        <v>Cruz del Norte</v>
      </c>
      <c r="C23" s="68">
        <f>+'Participacion de cartera'!C23</f>
        <v>1226</v>
      </c>
      <c r="D23" s="69">
        <f t="shared" si="3"/>
        <v>0.02755056179775281</v>
      </c>
      <c r="E23" s="70"/>
      <c r="F23" s="68">
        <f>+'Participacion de cartera'!F23</f>
        <v>3334</v>
      </c>
      <c r="G23" s="69">
        <f t="shared" si="4"/>
        <v>0.03216625341296105</v>
      </c>
      <c r="H23" s="71"/>
      <c r="I23" s="72">
        <f t="shared" si="5"/>
        <v>0.0007525184201287016</v>
      </c>
      <c r="J23" s="72">
        <f t="shared" si="6"/>
        <v>0.0010878648254538182</v>
      </c>
      <c r="K23" s="71"/>
      <c r="L23" s="71"/>
      <c r="M23" s="71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</row>
    <row r="24" spans="1:31" ht="10.5">
      <c r="A24" s="10"/>
      <c r="B24" s="10"/>
      <c r="C24" s="73"/>
      <c r="D24" s="73"/>
      <c r="E24" s="70"/>
      <c r="F24" s="70"/>
      <c r="G24" s="70"/>
      <c r="H24" s="71"/>
      <c r="I24" s="71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</row>
    <row r="25" spans="1:31" ht="10.5">
      <c r="A25" s="106"/>
      <c r="B25" s="106" t="s">
        <v>49</v>
      </c>
      <c r="C25" s="156">
        <f>SUM(C18:C23)</f>
        <v>44500</v>
      </c>
      <c r="D25" s="157">
        <f>+C25/$C$27</f>
        <v>0.02731408621184928</v>
      </c>
      <c r="E25" s="156"/>
      <c r="F25" s="156">
        <f>SUM(F18:F23)</f>
        <v>103649</v>
      </c>
      <c r="G25" s="157">
        <f>+F25/$F$27</f>
        <v>0.03382006637476388</v>
      </c>
      <c r="H25" s="71"/>
      <c r="I25" s="72">
        <f>+C25/C$27</f>
        <v>0.02731408621184928</v>
      </c>
      <c r="J25" s="72">
        <f>+F25/F$27</f>
        <v>0.03382006637476388</v>
      </c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</row>
    <row r="26" spans="1:31" ht="10.5">
      <c r="A26" s="10"/>
      <c r="B26" s="10"/>
      <c r="C26" s="73"/>
      <c r="D26" s="73"/>
      <c r="E26" s="70"/>
      <c r="F26" s="70"/>
      <c r="G26" s="70"/>
      <c r="H26" s="71"/>
      <c r="I26" s="71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</row>
    <row r="27" spans="1:31" ht="11.25" thickBot="1">
      <c r="A27" s="108"/>
      <c r="B27" s="109" t="s">
        <v>50</v>
      </c>
      <c r="C27" s="156">
        <f>C16+C25</f>
        <v>1629196</v>
      </c>
      <c r="D27" s="158">
        <f>D16+D25</f>
        <v>1</v>
      </c>
      <c r="E27" s="156"/>
      <c r="F27" s="156">
        <f>F16+F25</f>
        <v>3064719</v>
      </c>
      <c r="G27" s="158">
        <f>G16+G25</f>
        <v>1</v>
      </c>
      <c r="H27" s="71"/>
      <c r="I27" s="72">
        <f>+I16+I25</f>
        <v>1</v>
      </c>
      <c r="J27" s="72">
        <f>+J16+J25</f>
        <v>1</v>
      </c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</row>
    <row r="28" spans="1:31" ht="10.5">
      <c r="A28" s="74"/>
      <c r="B28" s="17" t="str">
        <f>+'Cartera vigente por mes'!B26</f>
        <v>Fuente: Superintendencia de Salud, Archivo Maestro de Beneficiarios.</v>
      </c>
      <c r="C28" s="74"/>
      <c r="D28" s="74"/>
      <c r="E28" s="75"/>
      <c r="F28" s="75"/>
      <c r="G28" s="75"/>
      <c r="H28" s="71"/>
      <c r="I28" s="71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</row>
    <row r="29" spans="2:31" ht="10.5">
      <c r="B29" s="76" t="s">
        <v>230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</row>
    <row r="30" ht="10.5"/>
    <row r="31" spans="1:7" ht="14.25">
      <c r="A31" s="175" t="s">
        <v>224</v>
      </c>
      <c r="B31" s="175"/>
      <c r="C31" s="175"/>
      <c r="D31" s="175"/>
      <c r="E31" s="175"/>
      <c r="F31" s="175"/>
      <c r="G31" s="175"/>
    </row>
    <row r="32" ht="10.5"/>
    <row r="33" ht="10.5"/>
    <row r="34" ht="10.5"/>
    <row r="35" ht="10.5"/>
    <row r="36" ht="10.5"/>
    <row r="37" ht="10.5"/>
  </sheetData>
  <sheetProtection/>
  <mergeCells count="5">
    <mergeCell ref="A1:G1"/>
    <mergeCell ref="A31:G31"/>
    <mergeCell ref="B2:G2"/>
    <mergeCell ref="B3:G3"/>
    <mergeCell ref="B4:G4"/>
  </mergeCells>
  <hyperlinks>
    <hyperlink ref="A1" location="Indice!A1" display="Volver"/>
    <hyperlink ref="A31" location="Indice!A1" display="Volver"/>
  </hyperlinks>
  <printOptions horizontalCentered="1" verticalCentered="1"/>
  <pageMargins left="0.5905511811023623" right="0.5905511811023623" top="0.3937007874015748" bottom="0.3937007874015748" header="0" footer="0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K67"/>
  <sheetViews>
    <sheetView showGridLines="0" zoomScalePageLayoutView="0" workbookViewId="0" topLeftCell="A1">
      <selection activeCell="B3" sqref="B3:H3"/>
    </sheetView>
  </sheetViews>
  <sheetFormatPr defaultColWidth="0" defaultRowHeight="15" zeroHeight="1"/>
  <cols>
    <col min="1" max="1" width="4.59765625" style="8" bestFit="1" customWidth="1"/>
    <col min="2" max="2" width="26.5" style="8" customWidth="1"/>
    <col min="3" max="3" width="12.09765625" style="8" bestFit="1" customWidth="1"/>
    <col min="4" max="5" width="10.19921875" style="8" bestFit="1" customWidth="1"/>
    <col min="6" max="6" width="10.59765625" style="8" customWidth="1"/>
    <col min="7" max="7" width="10.09765625" style="8" hidden="1" customWidth="1"/>
    <col min="8" max="8" width="12.09765625" style="8" bestFit="1" customWidth="1"/>
    <col min="9" max="9" width="0" style="8" hidden="1" customWidth="1"/>
    <col min="10" max="10" width="10.19921875" style="8" hidden="1" customWidth="1"/>
    <col min="11" max="11" width="11.8984375" style="8" hidden="1" customWidth="1"/>
    <col min="12" max="16384" width="0" style="8" hidden="1" customWidth="1"/>
  </cols>
  <sheetData>
    <row r="1" spans="1:8" ht="14.25">
      <c r="A1" s="175" t="s">
        <v>224</v>
      </c>
      <c r="B1" s="175"/>
      <c r="C1" s="175"/>
      <c r="D1" s="175"/>
      <c r="E1" s="175"/>
      <c r="F1" s="175"/>
      <c r="G1" s="175"/>
      <c r="H1" s="175"/>
    </row>
    <row r="2" spans="2:8" ht="13.5">
      <c r="B2" s="176" t="s">
        <v>162</v>
      </c>
      <c r="C2" s="176"/>
      <c r="D2" s="176"/>
      <c r="E2" s="176"/>
      <c r="F2" s="176"/>
      <c r="G2" s="176"/>
      <c r="H2" s="176"/>
    </row>
    <row r="3" spans="2:8" ht="13.5">
      <c r="B3" s="176" t="s">
        <v>247</v>
      </c>
      <c r="C3" s="176"/>
      <c r="D3" s="176"/>
      <c r="E3" s="176"/>
      <c r="F3" s="176"/>
      <c r="G3" s="176"/>
      <c r="H3" s="176"/>
    </row>
    <row r="4" spans="2:8" ht="13.5">
      <c r="B4" s="176" t="s">
        <v>260</v>
      </c>
      <c r="C4" s="176"/>
      <c r="D4" s="176"/>
      <c r="E4" s="176"/>
      <c r="F4" s="176"/>
      <c r="G4" s="176"/>
      <c r="H4" s="176"/>
    </row>
    <row r="5" ht="11.25" thickBot="1">
      <c r="A5" s="14"/>
    </row>
    <row r="6" spans="1:11" s="105" customFormat="1" ht="18" customHeight="1">
      <c r="A6" s="114" t="s">
        <v>1</v>
      </c>
      <c r="B6" s="114" t="s">
        <v>1</v>
      </c>
      <c r="C6" s="160" t="s">
        <v>163</v>
      </c>
      <c r="D6" s="160" t="s">
        <v>140</v>
      </c>
      <c r="E6" s="160" t="s">
        <v>141</v>
      </c>
      <c r="F6" s="160" t="s">
        <v>142</v>
      </c>
      <c r="G6" s="160" t="s">
        <v>164</v>
      </c>
      <c r="H6" s="160"/>
      <c r="J6" s="161"/>
      <c r="K6" s="161"/>
    </row>
    <row r="7" spans="1:8" s="105" customFormat="1" ht="18" customHeight="1">
      <c r="A7" s="121" t="s">
        <v>37</v>
      </c>
      <c r="B7" s="122" t="s">
        <v>38</v>
      </c>
      <c r="C7" s="123" t="s">
        <v>156</v>
      </c>
      <c r="D7" s="123" t="s">
        <v>156</v>
      </c>
      <c r="E7" s="123" t="s">
        <v>157</v>
      </c>
      <c r="F7" s="123" t="s">
        <v>158</v>
      </c>
      <c r="G7" s="123" t="s">
        <v>165</v>
      </c>
      <c r="H7" s="123" t="s">
        <v>4</v>
      </c>
    </row>
    <row r="8" spans="1:11" ht="10.5">
      <c r="A8" s="10">
        <v>67</v>
      </c>
      <c r="B8" s="17" t="str">
        <f>+'Participacion de cartera (2)'!B8</f>
        <v>Colmena Golden Cross</v>
      </c>
      <c r="C8" s="26">
        <v>392823</v>
      </c>
      <c r="D8" s="26">
        <v>17102</v>
      </c>
      <c r="E8" s="26">
        <v>36168</v>
      </c>
      <c r="F8" s="26">
        <v>27848</v>
      </c>
      <c r="G8" s="26"/>
      <c r="H8" s="28">
        <f aca="true" t="shared" si="0" ref="H8:H14">SUM(C8:G8)</f>
        <v>473941</v>
      </c>
      <c r="K8" s="28"/>
    </row>
    <row r="9" spans="1:11" ht="10.5">
      <c r="A9" s="10">
        <v>78</v>
      </c>
      <c r="B9" s="17" t="str">
        <f>+'Participacion de cartera (2)'!B9</f>
        <v>Isapre Cruz Blanca S.A.</v>
      </c>
      <c r="C9" s="26">
        <v>532228</v>
      </c>
      <c r="D9" s="26">
        <v>9144</v>
      </c>
      <c r="E9" s="26">
        <v>44267</v>
      </c>
      <c r="F9" s="26">
        <v>28472</v>
      </c>
      <c r="G9" s="26"/>
      <c r="H9" s="28">
        <f t="shared" si="0"/>
        <v>614111</v>
      </c>
      <c r="K9" s="28"/>
    </row>
    <row r="10" spans="1:11" ht="10.5">
      <c r="A10" s="10">
        <v>80</v>
      </c>
      <c r="B10" s="17" t="str">
        <f>+'Participacion de cartera (2)'!B10</f>
        <v>Vida Tres</v>
      </c>
      <c r="C10" s="26">
        <v>108269</v>
      </c>
      <c r="D10" s="26">
        <v>15133</v>
      </c>
      <c r="E10" s="26">
        <v>6981</v>
      </c>
      <c r="F10" s="26">
        <v>7073</v>
      </c>
      <c r="G10" s="26"/>
      <c r="H10" s="28">
        <f t="shared" si="0"/>
        <v>137456</v>
      </c>
      <c r="K10" s="28"/>
    </row>
    <row r="11" spans="1:11" ht="10.5">
      <c r="A11" s="10">
        <v>81</v>
      </c>
      <c r="B11" s="17" t="str">
        <f>+'Participacion de cartera (2)'!B11</f>
        <v>Ferrosalud</v>
      </c>
      <c r="C11" s="26">
        <v>16649</v>
      </c>
      <c r="D11" s="26">
        <v>0</v>
      </c>
      <c r="E11" s="26">
        <v>161</v>
      </c>
      <c r="F11" s="26">
        <v>463</v>
      </c>
      <c r="G11" s="26"/>
      <c r="H11" s="28">
        <f>SUM(C11:G11)</f>
        <v>17273</v>
      </c>
      <c r="K11" s="28"/>
    </row>
    <row r="12" spans="1:11" ht="10.5">
      <c r="A12" s="10">
        <v>88</v>
      </c>
      <c r="B12" s="17" t="str">
        <f>+'Participacion de cartera (2)'!B12</f>
        <v>Mas Vida</v>
      </c>
      <c r="C12" s="26">
        <v>386537</v>
      </c>
      <c r="D12" s="26">
        <v>12096</v>
      </c>
      <c r="E12" s="26">
        <v>23572</v>
      </c>
      <c r="F12" s="26">
        <v>7001</v>
      </c>
      <c r="G12" s="26"/>
      <c r="H12" s="28">
        <f t="shared" si="0"/>
        <v>429206</v>
      </c>
      <c r="K12" s="28"/>
    </row>
    <row r="13" spans="1:11" ht="10.5">
      <c r="A13" s="10">
        <v>99</v>
      </c>
      <c r="B13" s="17" t="str">
        <f>+'Participacion de cartera (2)'!B13</f>
        <v>Isapre Banmédica</v>
      </c>
      <c r="C13" s="26">
        <v>534211</v>
      </c>
      <c r="D13" s="26">
        <v>36174</v>
      </c>
      <c r="E13" s="26">
        <v>22989</v>
      </c>
      <c r="F13" s="26">
        <v>24145</v>
      </c>
      <c r="G13" s="26"/>
      <c r="H13" s="28">
        <f t="shared" si="0"/>
        <v>617519</v>
      </c>
      <c r="K13" s="28"/>
    </row>
    <row r="14" spans="1:11" ht="10.5">
      <c r="A14" s="10">
        <v>107</v>
      </c>
      <c r="B14" s="17" t="str">
        <f>+'Participacion de cartera (2)'!B14</f>
        <v>Consalud S.A.</v>
      </c>
      <c r="C14" s="26">
        <v>601086</v>
      </c>
      <c r="D14" s="26">
        <v>13938</v>
      </c>
      <c r="E14" s="26">
        <v>23554</v>
      </c>
      <c r="F14" s="26">
        <v>32986</v>
      </c>
      <c r="G14" s="26"/>
      <c r="H14" s="28">
        <f t="shared" si="0"/>
        <v>671564</v>
      </c>
      <c r="K14" s="28"/>
    </row>
    <row r="15" spans="1:11" ht="10.5">
      <c r="A15" s="10"/>
      <c r="B15" s="10"/>
      <c r="C15" s="39"/>
      <c r="D15" s="39"/>
      <c r="E15" s="39"/>
      <c r="F15" s="39"/>
      <c r="G15" s="39"/>
      <c r="H15" s="28"/>
      <c r="K15" s="28"/>
    </row>
    <row r="16" spans="1:11" ht="10.5">
      <c r="A16" s="105"/>
      <c r="B16" s="106" t="s">
        <v>43</v>
      </c>
      <c r="C16" s="126">
        <f aca="true" t="shared" si="1" ref="C16:H16">SUM(C8:C15)</f>
        <v>2571803</v>
      </c>
      <c r="D16" s="126">
        <f t="shared" si="1"/>
        <v>103587</v>
      </c>
      <c r="E16" s="126">
        <f t="shared" si="1"/>
        <v>157692</v>
      </c>
      <c r="F16" s="126">
        <f t="shared" si="1"/>
        <v>127988</v>
      </c>
      <c r="G16" s="126">
        <f t="shared" si="1"/>
        <v>0</v>
      </c>
      <c r="H16" s="126">
        <f t="shared" si="1"/>
        <v>2961070</v>
      </c>
      <c r="J16" s="28"/>
      <c r="K16" s="28"/>
    </row>
    <row r="17" spans="1:11" ht="10.5">
      <c r="A17" s="10"/>
      <c r="B17" s="10"/>
      <c r="C17" s="39"/>
      <c r="D17" s="39"/>
      <c r="E17" s="39"/>
      <c r="F17" s="39"/>
      <c r="G17" s="39"/>
      <c r="H17" s="28"/>
      <c r="K17" s="28"/>
    </row>
    <row r="18" spans="1:11" ht="10.5">
      <c r="A18" s="10">
        <v>62</v>
      </c>
      <c r="B18" s="17" t="str">
        <f>+'Participacion de cartera (2)'!B18</f>
        <v>San Lorenzo</v>
      </c>
      <c r="C18" s="26">
        <v>2795</v>
      </c>
      <c r="D18" s="26">
        <v>0</v>
      </c>
      <c r="E18" s="26">
        <v>186</v>
      </c>
      <c r="F18" s="26">
        <v>454</v>
      </c>
      <c r="G18" s="26"/>
      <c r="H18" s="28">
        <f aca="true" t="shared" si="2" ref="H18:H23">SUM(C18:G18)</f>
        <v>3435</v>
      </c>
      <c r="K18" s="28"/>
    </row>
    <row r="19" spans="1:11" ht="10.5">
      <c r="A19" s="10">
        <v>63</v>
      </c>
      <c r="B19" s="17" t="str">
        <f>+'Participacion de cartera (2)'!B19</f>
        <v>Fusat Ltda.</v>
      </c>
      <c r="C19" s="26">
        <v>18478</v>
      </c>
      <c r="D19" s="26">
        <v>94</v>
      </c>
      <c r="E19" s="26">
        <v>784</v>
      </c>
      <c r="F19" s="26">
        <v>9665</v>
      </c>
      <c r="G19" s="26"/>
      <c r="H19" s="28">
        <f t="shared" si="2"/>
        <v>29021</v>
      </c>
      <c r="K19" s="28"/>
    </row>
    <row r="20" spans="1:11" ht="10.5">
      <c r="A20" s="10">
        <v>65</v>
      </c>
      <c r="B20" s="17" t="str">
        <f>+'Participacion de cartera (2)'!B20</f>
        <v>Chuquicamata</v>
      </c>
      <c r="C20" s="26">
        <v>27780</v>
      </c>
      <c r="D20" s="26">
        <v>196</v>
      </c>
      <c r="E20" s="26">
        <v>2139</v>
      </c>
      <c r="F20" s="26">
        <v>4140</v>
      </c>
      <c r="G20" s="26"/>
      <c r="H20" s="28">
        <f t="shared" si="2"/>
        <v>34255</v>
      </c>
      <c r="K20" s="28"/>
    </row>
    <row r="21" spans="1:11" ht="10.5">
      <c r="A21" s="10">
        <v>68</v>
      </c>
      <c r="B21" s="17" t="str">
        <f>+'Participacion de cartera (2)'!B21</f>
        <v>Río Blanco</v>
      </c>
      <c r="C21" s="26">
        <v>5125</v>
      </c>
      <c r="D21" s="26">
        <v>10</v>
      </c>
      <c r="E21" s="26">
        <v>80</v>
      </c>
      <c r="F21" s="26">
        <v>1031</v>
      </c>
      <c r="G21" s="26"/>
      <c r="H21" s="28">
        <f t="shared" si="2"/>
        <v>6246</v>
      </c>
      <c r="K21" s="28"/>
    </row>
    <row r="22" spans="1:11" ht="10.5">
      <c r="A22" s="10">
        <v>76</v>
      </c>
      <c r="B22" s="17" t="str">
        <f>+'Participacion de cartera (2)'!B22</f>
        <v>Isapre Fundación</v>
      </c>
      <c r="C22" s="26">
        <v>17838</v>
      </c>
      <c r="D22" s="26">
        <v>55</v>
      </c>
      <c r="E22" s="26">
        <v>706</v>
      </c>
      <c r="F22" s="26">
        <v>8759</v>
      </c>
      <c r="G22" s="26"/>
      <c r="H22" s="28">
        <f t="shared" si="2"/>
        <v>27358</v>
      </c>
      <c r="K22" s="28"/>
    </row>
    <row r="23" spans="1:11" ht="10.5">
      <c r="A23" s="10">
        <v>94</v>
      </c>
      <c r="B23" s="17" t="str">
        <f>+'Participacion de cartera (2)'!B23</f>
        <v>Cruz del Norte</v>
      </c>
      <c r="C23" s="26">
        <v>3272</v>
      </c>
      <c r="D23" s="26">
        <v>0</v>
      </c>
      <c r="E23" s="26">
        <v>0</v>
      </c>
      <c r="F23" s="26">
        <v>62</v>
      </c>
      <c r="G23" s="26"/>
      <c r="H23" s="28">
        <f t="shared" si="2"/>
        <v>3334</v>
      </c>
      <c r="K23" s="28"/>
    </row>
    <row r="24" spans="1:11" ht="10.5">
      <c r="A24" s="10"/>
      <c r="B24" s="10"/>
      <c r="C24" s="39"/>
      <c r="D24" s="39"/>
      <c r="E24" s="39"/>
      <c r="F24" s="39"/>
      <c r="G24" s="39"/>
      <c r="H24" s="28"/>
      <c r="K24" s="28"/>
    </row>
    <row r="25" spans="1:8" ht="10.5">
      <c r="A25" s="106"/>
      <c r="B25" s="106" t="s">
        <v>49</v>
      </c>
      <c r="C25" s="126">
        <f aca="true" t="shared" si="3" ref="C25:H25">SUM(C18:C23)</f>
        <v>75288</v>
      </c>
      <c r="D25" s="126">
        <f t="shared" si="3"/>
        <v>355</v>
      </c>
      <c r="E25" s="126">
        <f t="shared" si="3"/>
        <v>3895</v>
      </c>
      <c r="F25" s="126">
        <f t="shared" si="3"/>
        <v>24111</v>
      </c>
      <c r="G25" s="126">
        <f t="shared" si="3"/>
        <v>0</v>
      </c>
      <c r="H25" s="126">
        <f t="shared" si="3"/>
        <v>103649</v>
      </c>
    </row>
    <row r="26" spans="1:11" ht="10.5">
      <c r="A26" s="10"/>
      <c r="B26" s="10"/>
      <c r="C26" s="39"/>
      <c r="D26" s="39"/>
      <c r="E26" s="39"/>
      <c r="F26" s="39"/>
      <c r="G26" s="39"/>
      <c r="H26" s="28"/>
      <c r="J26" s="28"/>
      <c r="K26" s="28"/>
    </row>
    <row r="27" spans="1:11" ht="10.5">
      <c r="A27" s="128"/>
      <c r="B27" s="128" t="s">
        <v>50</v>
      </c>
      <c r="C27" s="126">
        <f aca="true" t="shared" si="4" ref="C27:H27">C16+C25</f>
        <v>2647091</v>
      </c>
      <c r="D27" s="126">
        <f t="shared" si="4"/>
        <v>103942</v>
      </c>
      <c r="E27" s="126">
        <f t="shared" si="4"/>
        <v>161587</v>
      </c>
      <c r="F27" s="126">
        <f t="shared" si="4"/>
        <v>152099</v>
      </c>
      <c r="G27" s="126">
        <f t="shared" si="4"/>
        <v>0</v>
      </c>
      <c r="H27" s="126">
        <f t="shared" si="4"/>
        <v>3064719</v>
      </c>
      <c r="J27" s="28"/>
      <c r="K27" s="28"/>
    </row>
    <row r="28" spans="1:11" ht="10.5">
      <c r="A28" s="10"/>
      <c r="B28" s="10"/>
      <c r="C28" s="39"/>
      <c r="D28" s="39"/>
      <c r="E28" s="39"/>
      <c r="F28" s="39"/>
      <c r="G28" s="39"/>
      <c r="H28" s="39"/>
      <c r="K28" s="28"/>
    </row>
    <row r="29" spans="1:11" ht="11.25" thickBot="1">
      <c r="A29" s="135"/>
      <c r="B29" s="136" t="s">
        <v>51</v>
      </c>
      <c r="C29" s="137">
        <f>(C27/$H27)</f>
        <v>0.8637304105205078</v>
      </c>
      <c r="D29" s="137">
        <f>(D27/$H27)</f>
        <v>0.033915670572081814</v>
      </c>
      <c r="E29" s="137">
        <f>(E27/$H27)</f>
        <v>0.05272489908536476</v>
      </c>
      <c r="F29" s="137">
        <f>(F27/$H27)</f>
        <v>0.04962901982204568</v>
      </c>
      <c r="G29" s="137">
        <f>(G27/$H27)</f>
        <v>0</v>
      </c>
      <c r="H29" s="137">
        <f>SUM(C29:G29)</f>
        <v>1</v>
      </c>
      <c r="K29" s="28"/>
    </row>
    <row r="30" ht="10.5">
      <c r="B30" s="17" t="str">
        <f>+'Cartera vigente por mes'!B26</f>
        <v>Fuente: Superintendencia de Salud, Archivo Maestro de Beneficiarios.</v>
      </c>
    </row>
    <row r="31" ht="10.5"/>
    <row r="32" spans="2:8" ht="10.5" hidden="1">
      <c r="B32" s="185"/>
      <c r="C32" s="185"/>
      <c r="D32" s="185"/>
      <c r="E32" s="185"/>
      <c r="F32" s="185"/>
      <c r="G32" s="185"/>
      <c r="H32" s="185"/>
    </row>
    <row r="33" ht="10.5" hidden="1">
      <c r="B33" s="17"/>
    </row>
    <row r="34" ht="10.5" hidden="1">
      <c r="B34" s="59"/>
    </row>
    <row r="35" ht="10.5" hidden="1"/>
    <row r="36" ht="10.5" hidden="1"/>
    <row r="37" ht="10.5" hidden="1"/>
    <row r="38" spans="1:8" ht="14.25">
      <c r="A38" s="175" t="s">
        <v>224</v>
      </c>
      <c r="B38" s="175"/>
      <c r="C38" s="175"/>
      <c r="D38" s="175"/>
      <c r="E38" s="175"/>
      <c r="F38" s="175"/>
      <c r="G38" s="175"/>
      <c r="H38" s="175"/>
    </row>
    <row r="39" spans="1:8" ht="13.5">
      <c r="A39" s="60"/>
      <c r="B39" s="61" t="str">
        <f>+B2</f>
        <v>CUADRO 2.3.6</v>
      </c>
      <c r="C39" s="62"/>
      <c r="D39" s="62"/>
      <c r="E39" s="62"/>
      <c r="F39" s="62"/>
      <c r="G39" s="62"/>
      <c r="H39" s="62"/>
    </row>
    <row r="40" spans="2:8" ht="13.5">
      <c r="B40" s="61" t="str">
        <f>+B3</f>
        <v>BENEFICIARIOS POR CONDICIÓN PREVISIONAL DEL COTIZANTE E ISAPRE </v>
      </c>
      <c r="C40" s="62"/>
      <c r="D40" s="62"/>
      <c r="E40" s="62"/>
      <c r="F40" s="62"/>
      <c r="G40" s="62"/>
      <c r="H40" s="62"/>
    </row>
    <row r="41" spans="2:8" ht="13.5">
      <c r="B41" s="61" t="str">
        <f>+B4</f>
        <v>EN DICIEMBRE DE 2012</v>
      </c>
      <c r="C41" s="62"/>
      <c r="D41" s="62"/>
      <c r="E41" s="62"/>
      <c r="F41" s="62"/>
      <c r="G41" s="62"/>
      <c r="H41" s="62"/>
    </row>
    <row r="42" ht="11.25" thickBot="1">
      <c r="A42" s="14"/>
    </row>
    <row r="43" spans="1:8" ht="10.5">
      <c r="A43" s="114" t="s">
        <v>1</v>
      </c>
      <c r="B43" s="114" t="s">
        <v>1</v>
      </c>
      <c r="C43" s="162" t="s">
        <v>163</v>
      </c>
      <c r="D43" s="162" t="s">
        <v>140</v>
      </c>
      <c r="E43" s="162" t="s">
        <v>141</v>
      </c>
      <c r="F43" s="162" t="s">
        <v>142</v>
      </c>
      <c r="G43" s="162" t="s">
        <v>164</v>
      </c>
      <c r="H43" s="162"/>
    </row>
    <row r="44" spans="1:8" ht="10.5">
      <c r="A44" s="121" t="s">
        <v>37</v>
      </c>
      <c r="B44" s="122" t="s">
        <v>38</v>
      </c>
      <c r="C44" s="163" t="s">
        <v>156</v>
      </c>
      <c r="D44" s="163" t="s">
        <v>156</v>
      </c>
      <c r="E44" s="163" t="s">
        <v>157</v>
      </c>
      <c r="F44" s="163" t="s">
        <v>158</v>
      </c>
      <c r="G44" s="163" t="s">
        <v>165</v>
      </c>
      <c r="H44" s="163" t="s">
        <v>4</v>
      </c>
    </row>
    <row r="45" spans="1:8" ht="10.5">
      <c r="A45" s="63">
        <f aca="true" t="shared" si="5" ref="A45:B47">+A8</f>
        <v>67</v>
      </c>
      <c r="B45" s="17" t="str">
        <f t="shared" si="5"/>
        <v>Colmena Golden Cross</v>
      </c>
      <c r="C45" s="33">
        <f aca="true" t="shared" si="6" ref="C45:H45">(C8/$H8)*100</f>
        <v>82.88436746346063</v>
      </c>
      <c r="D45" s="33">
        <f t="shared" si="6"/>
        <v>3.608466032691833</v>
      </c>
      <c r="E45" s="33">
        <f t="shared" si="6"/>
        <v>7.631329638077314</v>
      </c>
      <c r="F45" s="33">
        <f t="shared" si="6"/>
        <v>5.8758368657702125</v>
      </c>
      <c r="G45" s="33">
        <f t="shared" si="6"/>
        <v>0</v>
      </c>
      <c r="H45" s="33">
        <f t="shared" si="6"/>
        <v>100</v>
      </c>
    </row>
    <row r="46" spans="1:8" ht="10.5">
      <c r="A46" s="63">
        <f t="shared" si="5"/>
        <v>78</v>
      </c>
      <c r="B46" s="17" t="str">
        <f t="shared" si="5"/>
        <v>Isapre Cruz Blanca S.A.</v>
      </c>
      <c r="C46" s="33">
        <f aca="true" t="shared" si="7" ref="C46:H46">(C9/$H9)*100</f>
        <v>86.66641698324896</v>
      </c>
      <c r="D46" s="33">
        <f t="shared" si="7"/>
        <v>1.4889816336134671</v>
      </c>
      <c r="E46" s="33">
        <f t="shared" si="7"/>
        <v>7.208305990285144</v>
      </c>
      <c r="F46" s="33">
        <f t="shared" si="7"/>
        <v>4.636295392852433</v>
      </c>
      <c r="G46" s="33">
        <f t="shared" si="7"/>
        <v>0</v>
      </c>
      <c r="H46" s="33">
        <f t="shared" si="7"/>
        <v>100</v>
      </c>
    </row>
    <row r="47" spans="1:8" ht="10.5">
      <c r="A47" s="63">
        <f t="shared" si="5"/>
        <v>80</v>
      </c>
      <c r="B47" s="17" t="str">
        <f t="shared" si="5"/>
        <v>Vida Tres</v>
      </c>
      <c r="C47" s="33">
        <f aca="true" t="shared" si="8" ref="C47:H47">(C10/$H10)*100</f>
        <v>78.76629612385054</v>
      </c>
      <c r="D47" s="33">
        <f t="shared" si="8"/>
        <v>11.009341170992899</v>
      </c>
      <c r="E47" s="33">
        <f t="shared" si="8"/>
        <v>5.078716098242347</v>
      </c>
      <c r="F47" s="33">
        <f t="shared" si="8"/>
        <v>5.145646606914213</v>
      </c>
      <c r="G47" s="33">
        <f t="shared" si="8"/>
        <v>0</v>
      </c>
      <c r="H47" s="33">
        <f t="shared" si="8"/>
        <v>100</v>
      </c>
    </row>
    <row r="48" spans="1:8" ht="10.5">
      <c r="A48" s="10">
        <v>81</v>
      </c>
      <c r="B48" s="17" t="str">
        <f>+B11</f>
        <v>Ferrosalud</v>
      </c>
      <c r="C48" s="33">
        <f aca="true" t="shared" si="9" ref="C48:H48">(C11/$H11)*100</f>
        <v>96.38742546170323</v>
      </c>
      <c r="D48" s="33">
        <f t="shared" si="9"/>
        <v>0</v>
      </c>
      <c r="E48" s="33">
        <f t="shared" si="9"/>
        <v>0.9320905459387484</v>
      </c>
      <c r="F48" s="33">
        <f t="shared" si="9"/>
        <v>2.6804839923580155</v>
      </c>
      <c r="G48" s="33">
        <f t="shared" si="9"/>
        <v>0</v>
      </c>
      <c r="H48" s="33">
        <f t="shared" si="9"/>
        <v>100</v>
      </c>
    </row>
    <row r="49" spans="1:8" ht="10.5">
      <c r="A49" s="63">
        <f>+A12</f>
        <v>88</v>
      </c>
      <c r="B49" s="17" t="str">
        <f>+B12</f>
        <v>Mas Vida</v>
      </c>
      <c r="C49" s="33">
        <f aca="true" t="shared" si="10" ref="C49:H49">(C12/$H12)*100</f>
        <v>90.05861987017889</v>
      </c>
      <c r="D49" s="33">
        <f t="shared" si="10"/>
        <v>2.8182271450072927</v>
      </c>
      <c r="E49" s="33">
        <f t="shared" si="10"/>
        <v>5.492001509764542</v>
      </c>
      <c r="F49" s="33">
        <f t="shared" si="10"/>
        <v>1.631151475049277</v>
      </c>
      <c r="G49" s="33">
        <f t="shared" si="10"/>
        <v>0</v>
      </c>
      <c r="H49" s="33">
        <f t="shared" si="10"/>
        <v>100</v>
      </c>
    </row>
    <row r="50" spans="1:8" ht="10.5">
      <c r="A50" s="63">
        <f>+A13</f>
        <v>99</v>
      </c>
      <c r="B50" s="17" t="str">
        <f>+B13</f>
        <v>Isapre Banmédica</v>
      </c>
      <c r="C50" s="33">
        <f aca="true" t="shared" si="11" ref="C50:H50">(C13/$H13)*100</f>
        <v>86.50924101120775</v>
      </c>
      <c r="D50" s="33">
        <f t="shared" si="11"/>
        <v>5.857957406978571</v>
      </c>
      <c r="E50" s="33">
        <f t="shared" si="11"/>
        <v>3.7228004320514834</v>
      </c>
      <c r="F50" s="33">
        <f t="shared" si="11"/>
        <v>3.910001149762193</v>
      </c>
      <c r="G50" s="33">
        <f t="shared" si="11"/>
        <v>0</v>
      </c>
      <c r="H50" s="33">
        <f t="shared" si="11"/>
        <v>100</v>
      </c>
    </row>
    <row r="51" spans="1:8" ht="10.5">
      <c r="A51" s="63">
        <f>+A14</f>
        <v>107</v>
      </c>
      <c r="B51" s="17" t="str">
        <f>+B14</f>
        <v>Consalud S.A.</v>
      </c>
      <c r="C51" s="33">
        <f aca="true" t="shared" si="12" ref="C51:H51">(C14/$H14)*100</f>
        <v>89.50539338022884</v>
      </c>
      <c r="D51" s="33">
        <f t="shared" si="12"/>
        <v>2.075453716994955</v>
      </c>
      <c r="E51" s="33">
        <f t="shared" si="12"/>
        <v>3.5073351162361295</v>
      </c>
      <c r="F51" s="33">
        <f t="shared" si="12"/>
        <v>4.911817786540077</v>
      </c>
      <c r="G51" s="33">
        <f t="shared" si="12"/>
        <v>0</v>
      </c>
      <c r="H51" s="33">
        <f t="shared" si="12"/>
        <v>100</v>
      </c>
    </row>
    <row r="52" spans="1:8" ht="10.5">
      <c r="A52" s="10"/>
      <c r="B52" s="10"/>
      <c r="C52" s="39"/>
      <c r="D52" s="39"/>
      <c r="E52" s="39"/>
      <c r="F52" s="39"/>
      <c r="G52" s="39"/>
      <c r="H52" s="28"/>
    </row>
    <row r="53" spans="1:8" ht="10.5">
      <c r="A53" s="105"/>
      <c r="B53" s="106" t="s">
        <v>43</v>
      </c>
      <c r="C53" s="139">
        <f aca="true" t="shared" si="13" ref="C53:H53">(C16/$H16)*100</f>
        <v>86.8538399970281</v>
      </c>
      <c r="D53" s="139">
        <f t="shared" si="13"/>
        <v>3.498296224000108</v>
      </c>
      <c r="E53" s="139">
        <f t="shared" si="13"/>
        <v>5.325507333497689</v>
      </c>
      <c r="F53" s="139">
        <f t="shared" si="13"/>
        <v>4.322356445474102</v>
      </c>
      <c r="G53" s="139">
        <f t="shared" si="13"/>
        <v>0</v>
      </c>
      <c r="H53" s="139">
        <f t="shared" si="13"/>
        <v>100</v>
      </c>
    </row>
    <row r="54" spans="1:8" ht="10.5">
      <c r="A54" s="10"/>
      <c r="B54" s="10"/>
      <c r="C54" s="39"/>
      <c r="D54" s="39"/>
      <c r="E54" s="39"/>
      <c r="F54" s="39"/>
      <c r="G54" s="39"/>
      <c r="H54" s="28"/>
    </row>
    <row r="55" spans="1:8" ht="10.5">
      <c r="A55" s="10">
        <v>62</v>
      </c>
      <c r="B55" s="17" t="str">
        <f aca="true" t="shared" si="14" ref="B55:B60">+B18</f>
        <v>San Lorenzo</v>
      </c>
      <c r="C55" s="33">
        <f aca="true" t="shared" si="15" ref="C55:H59">(C18/$H18)*100</f>
        <v>81.36826783114994</v>
      </c>
      <c r="D55" s="33">
        <f t="shared" si="15"/>
        <v>0</v>
      </c>
      <c r="E55" s="33">
        <f t="shared" si="15"/>
        <v>5.414847161572053</v>
      </c>
      <c r="F55" s="33">
        <f t="shared" si="15"/>
        <v>13.21688500727802</v>
      </c>
      <c r="G55" s="33">
        <f t="shared" si="15"/>
        <v>0</v>
      </c>
      <c r="H55" s="33">
        <f t="shared" si="15"/>
        <v>100</v>
      </c>
    </row>
    <row r="56" spans="1:8" ht="10.5">
      <c r="A56" s="10">
        <v>63</v>
      </c>
      <c r="B56" s="17" t="str">
        <f t="shared" si="14"/>
        <v>Fusat Ltda.</v>
      </c>
      <c r="C56" s="33">
        <f t="shared" si="15"/>
        <v>63.67113469556528</v>
      </c>
      <c r="D56" s="33">
        <f t="shared" si="15"/>
        <v>0.3239033803108094</v>
      </c>
      <c r="E56" s="33">
        <f t="shared" si="15"/>
        <v>2.7014920230178143</v>
      </c>
      <c r="F56" s="33">
        <f t="shared" si="15"/>
        <v>33.3034699011061</v>
      </c>
      <c r="G56" s="33">
        <f t="shared" si="15"/>
        <v>0</v>
      </c>
      <c r="H56" s="33">
        <f t="shared" si="15"/>
        <v>100</v>
      </c>
    </row>
    <row r="57" spans="1:8" ht="10.5">
      <c r="A57" s="10">
        <v>65</v>
      </c>
      <c r="B57" s="17" t="str">
        <f t="shared" si="14"/>
        <v>Chuquicamata</v>
      </c>
      <c r="C57" s="33">
        <f t="shared" si="15"/>
        <v>81.0976499781054</v>
      </c>
      <c r="D57" s="33">
        <f t="shared" si="15"/>
        <v>0.5721792439059992</v>
      </c>
      <c r="E57" s="33">
        <f t="shared" si="15"/>
        <v>6.244343891402715</v>
      </c>
      <c r="F57" s="33">
        <f t="shared" si="15"/>
        <v>12.0858268865859</v>
      </c>
      <c r="G57" s="33">
        <f t="shared" si="15"/>
        <v>0</v>
      </c>
      <c r="H57" s="33">
        <f t="shared" si="15"/>
        <v>100</v>
      </c>
    </row>
    <row r="58" spans="1:8" ht="10.5">
      <c r="A58" s="10">
        <v>68</v>
      </c>
      <c r="B58" s="17" t="str">
        <f t="shared" si="14"/>
        <v>Río Blanco</v>
      </c>
      <c r="C58" s="33">
        <f t="shared" si="15"/>
        <v>82.05251360870957</v>
      </c>
      <c r="D58" s="33">
        <f t="shared" si="15"/>
        <v>0.1601024655779699</v>
      </c>
      <c r="E58" s="33">
        <f t="shared" si="15"/>
        <v>1.2808197246237591</v>
      </c>
      <c r="F58" s="33">
        <f t="shared" si="15"/>
        <v>16.506564201088697</v>
      </c>
      <c r="G58" s="33">
        <f t="shared" si="15"/>
        <v>0</v>
      </c>
      <c r="H58" s="33">
        <f t="shared" si="15"/>
        <v>100</v>
      </c>
    </row>
    <row r="59" spans="1:8" ht="10.5">
      <c r="A59" s="10">
        <v>76</v>
      </c>
      <c r="B59" s="17" t="str">
        <f t="shared" si="14"/>
        <v>Isapre Fundación</v>
      </c>
      <c r="C59" s="33">
        <f t="shared" si="15"/>
        <v>65.2021346589663</v>
      </c>
      <c r="D59" s="33">
        <f t="shared" si="15"/>
        <v>0.20103808757950142</v>
      </c>
      <c r="E59" s="33">
        <f t="shared" si="15"/>
        <v>2.5805979969296002</v>
      </c>
      <c r="F59" s="33">
        <f t="shared" si="15"/>
        <v>32.016229256524596</v>
      </c>
      <c r="G59" s="33">
        <f t="shared" si="15"/>
        <v>0</v>
      </c>
      <c r="H59" s="33">
        <f t="shared" si="15"/>
        <v>100</v>
      </c>
    </row>
    <row r="60" spans="1:8" ht="10.5">
      <c r="A60" s="10">
        <v>94</v>
      </c>
      <c r="B60" s="17" t="str">
        <f t="shared" si="14"/>
        <v>Cruz del Norte</v>
      </c>
      <c r="C60" s="33">
        <f aca="true" t="shared" si="16" ref="C60:H60">(C23/$H23)*100</f>
        <v>98.14037192561487</v>
      </c>
      <c r="D60" s="33">
        <f t="shared" si="16"/>
        <v>0</v>
      </c>
      <c r="E60" s="33">
        <f t="shared" si="16"/>
        <v>0</v>
      </c>
      <c r="F60" s="33">
        <f t="shared" si="16"/>
        <v>1.859628074385123</v>
      </c>
      <c r="G60" s="33">
        <f t="shared" si="16"/>
        <v>0</v>
      </c>
      <c r="H60" s="33">
        <f t="shared" si="16"/>
        <v>100</v>
      </c>
    </row>
    <row r="61" spans="1:8" ht="10.5">
      <c r="A61" s="10"/>
      <c r="B61" s="10"/>
      <c r="C61" s="39"/>
      <c r="D61" s="39"/>
      <c r="E61" s="39"/>
      <c r="F61" s="39"/>
      <c r="G61" s="39"/>
      <c r="H61" s="28"/>
    </row>
    <row r="62" spans="1:8" ht="10.5">
      <c r="A62" s="106"/>
      <c r="B62" s="106" t="s">
        <v>49</v>
      </c>
      <c r="C62" s="139">
        <f aca="true" t="shared" si="17" ref="C62:H62">(C25/$H25)*100</f>
        <v>72.63745911682699</v>
      </c>
      <c r="D62" s="139">
        <f t="shared" si="17"/>
        <v>0.34250209842834956</v>
      </c>
      <c r="E62" s="139">
        <f t="shared" si="17"/>
        <v>3.757875136277243</v>
      </c>
      <c r="F62" s="139">
        <f t="shared" si="17"/>
        <v>23.262163648467425</v>
      </c>
      <c r="G62" s="139">
        <f t="shared" si="17"/>
        <v>0</v>
      </c>
      <c r="H62" s="139">
        <f t="shared" si="17"/>
        <v>100</v>
      </c>
    </row>
    <row r="63" spans="1:8" ht="10.5">
      <c r="A63" s="10"/>
      <c r="B63" s="10"/>
      <c r="C63" s="39"/>
      <c r="D63" s="39"/>
      <c r="E63" s="39"/>
      <c r="F63" s="39"/>
      <c r="G63" s="39"/>
      <c r="H63" s="28"/>
    </row>
    <row r="64" spans="1:8" ht="11.25" thickBot="1">
      <c r="A64" s="109"/>
      <c r="B64" s="109" t="s">
        <v>50</v>
      </c>
      <c r="C64" s="141">
        <f aca="true" t="shared" si="18" ref="C64:H64">(C27/$H27)*100</f>
        <v>86.37304105205078</v>
      </c>
      <c r="D64" s="141">
        <f t="shared" si="18"/>
        <v>3.3915670572081815</v>
      </c>
      <c r="E64" s="141">
        <f t="shared" si="18"/>
        <v>5.2724899085364765</v>
      </c>
      <c r="F64" s="141">
        <f t="shared" si="18"/>
        <v>4.962901982204568</v>
      </c>
      <c r="G64" s="141">
        <f t="shared" si="18"/>
        <v>0</v>
      </c>
      <c r="H64" s="141">
        <f t="shared" si="18"/>
        <v>100</v>
      </c>
    </row>
    <row r="65" ht="10.5">
      <c r="B65" s="17" t="str">
        <f>+'Cartera vigente por mes'!B26</f>
        <v>Fuente: Superintendencia de Salud, Archivo Maestro de Beneficiarios.</v>
      </c>
    </row>
    <row r="66" ht="10.5"/>
    <row r="67" spans="1:8" ht="17.25" customHeight="1">
      <c r="A67" s="175" t="s">
        <v>224</v>
      </c>
      <c r="B67" s="175"/>
      <c r="C67" s="175"/>
      <c r="D67" s="175"/>
      <c r="E67" s="175"/>
      <c r="F67" s="175"/>
      <c r="G67" s="175"/>
      <c r="H67" s="175"/>
    </row>
    <row r="68" ht="10.5"/>
    <row r="69" ht="10.5"/>
    <row r="70" ht="10.5"/>
    <row r="71" ht="10.5"/>
    <row r="72" ht="10.5"/>
    <row r="73" ht="10.5"/>
    <row r="74" ht="10.5"/>
    <row r="75" ht="10.5"/>
    <row r="76" ht="10.5"/>
    <row r="77" ht="10.5"/>
    <row r="78" ht="10.5"/>
    <row r="79" ht="10.5"/>
    <row r="80" ht="10.5"/>
  </sheetData>
  <sheetProtection/>
  <mergeCells count="7">
    <mergeCell ref="B32:H32"/>
    <mergeCell ref="A38:H38"/>
    <mergeCell ref="A67:H67"/>
    <mergeCell ref="A1:H1"/>
    <mergeCell ref="B2:H2"/>
    <mergeCell ref="B3:H3"/>
    <mergeCell ref="B4:H4"/>
  </mergeCells>
  <hyperlinks>
    <hyperlink ref="A1" location="Indice!A1" display="Volver"/>
    <hyperlink ref="A38" location="Indice!A1" display="Volver"/>
    <hyperlink ref="A67" location="Indice!A1" display="Volver"/>
  </hyperlinks>
  <printOptions horizontalCentered="1" verticalCentered="1"/>
  <pageMargins left="0.5905511811023623" right="0.5905511811023623" top="0.3937007874015748" bottom="0.3937007874015748" header="0" footer="0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94"/>
  <sheetViews>
    <sheetView showGridLines="0" zoomScale="80" zoomScaleNormal="80" zoomScalePageLayoutView="0" workbookViewId="0" topLeftCell="A1">
      <selection activeCell="B3" sqref="B3:T3"/>
    </sheetView>
  </sheetViews>
  <sheetFormatPr defaultColWidth="0" defaultRowHeight="15" zeroHeight="1"/>
  <cols>
    <col min="1" max="1" width="4" style="8" bestFit="1" customWidth="1"/>
    <col min="2" max="2" width="19.59765625" style="8" customWidth="1"/>
    <col min="3" max="3" width="6.59765625" style="8" bestFit="1" customWidth="1"/>
    <col min="4" max="4" width="6" style="8" customWidth="1"/>
    <col min="5" max="7" width="6.59765625" style="8" bestFit="1" customWidth="1"/>
    <col min="8" max="9" width="8.5" style="8" bestFit="1" customWidth="1"/>
    <col min="10" max="12" width="7.5" style="8" bestFit="1" customWidth="1"/>
    <col min="13" max="13" width="7" style="8" bestFit="1" customWidth="1"/>
    <col min="14" max="14" width="7.5" style="8" bestFit="1" customWidth="1"/>
    <col min="15" max="17" width="6.59765625" style="8" bestFit="1" customWidth="1"/>
    <col min="18" max="18" width="6.19921875" style="8" bestFit="1" customWidth="1"/>
    <col min="19" max="19" width="8.3984375" style="8" hidden="1" customWidth="1"/>
    <col min="20" max="20" width="9.19921875" style="8" bestFit="1" customWidth="1"/>
    <col min="21" max="22" width="0" style="8" hidden="1" customWidth="1"/>
    <col min="23" max="23" width="8.8984375" style="8" hidden="1" customWidth="1"/>
    <col min="24" max="16384" width="0" style="8" hidden="1" customWidth="1"/>
  </cols>
  <sheetData>
    <row r="1" spans="1:20" ht="14.25">
      <c r="A1" s="175" t="s">
        <v>224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</row>
    <row r="2" spans="2:256" ht="13.5">
      <c r="B2" s="176" t="s">
        <v>52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27"/>
      <c r="V2" s="27"/>
      <c r="W2" s="10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2:256" ht="13.5">
      <c r="B3" s="176" t="s">
        <v>261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27"/>
      <c r="V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pans="1:256" ht="11.25" thickBot="1">
      <c r="A4" s="14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ht="10.5">
      <c r="A5" s="114" t="s">
        <v>1</v>
      </c>
      <c r="B5" s="114" t="s">
        <v>1</v>
      </c>
      <c r="C5" s="186" t="s">
        <v>53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64"/>
      <c r="T5" s="164"/>
      <c r="U5" s="27"/>
      <c r="V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ht="10.5">
      <c r="A6" s="122" t="s">
        <v>37</v>
      </c>
      <c r="B6" s="122" t="s">
        <v>38</v>
      </c>
      <c r="C6" s="133" t="s">
        <v>240</v>
      </c>
      <c r="D6" s="133" t="s">
        <v>241</v>
      </c>
      <c r="E6" s="133" t="s">
        <v>54</v>
      </c>
      <c r="F6" s="133" t="s">
        <v>55</v>
      </c>
      <c r="G6" s="133" t="s">
        <v>56</v>
      </c>
      <c r="H6" s="133" t="s">
        <v>57</v>
      </c>
      <c r="I6" s="133" t="s">
        <v>58</v>
      </c>
      <c r="J6" s="133" t="s">
        <v>59</v>
      </c>
      <c r="K6" s="133" t="s">
        <v>60</v>
      </c>
      <c r="L6" s="133" t="s">
        <v>61</v>
      </c>
      <c r="M6" s="133" t="s">
        <v>62</v>
      </c>
      <c r="N6" s="133" t="s">
        <v>63</v>
      </c>
      <c r="O6" s="133" t="s">
        <v>64</v>
      </c>
      <c r="P6" s="133" t="s">
        <v>65</v>
      </c>
      <c r="Q6" s="133" t="s">
        <v>66</v>
      </c>
      <c r="R6" s="134" t="s">
        <v>67</v>
      </c>
      <c r="S6" s="134" t="s">
        <v>216</v>
      </c>
      <c r="T6" s="165" t="s">
        <v>4</v>
      </c>
      <c r="U6" s="27"/>
      <c r="V6" s="27"/>
      <c r="W6" s="10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ht="10.5">
      <c r="A7" s="10">
        <v>67</v>
      </c>
      <c r="B7" s="17" t="str">
        <f>+'Beneficiarios por tipo'!B8</f>
        <v>Colmena Golden Cross</v>
      </c>
      <c r="C7" s="26">
        <v>30</v>
      </c>
      <c r="D7" s="26">
        <v>243</v>
      </c>
      <c r="E7" s="26">
        <v>4298</v>
      </c>
      <c r="F7" s="26">
        <v>19440</v>
      </c>
      <c r="G7" s="26">
        <v>25189</v>
      </c>
      <c r="H7" s="26">
        <v>22275</v>
      </c>
      <c r="I7" s="26">
        <v>17682</v>
      </c>
      <c r="J7" s="26">
        <v>14030</v>
      </c>
      <c r="K7" s="26">
        <v>11863</v>
      </c>
      <c r="L7" s="26">
        <v>9984</v>
      </c>
      <c r="M7" s="26">
        <v>7425</v>
      </c>
      <c r="N7" s="26">
        <v>4901</v>
      </c>
      <c r="O7" s="26">
        <v>2950</v>
      </c>
      <c r="P7" s="26">
        <v>1545</v>
      </c>
      <c r="Q7" s="26">
        <v>845</v>
      </c>
      <c r="R7" s="26">
        <v>454</v>
      </c>
      <c r="S7" s="26"/>
      <c r="T7" s="28">
        <f>SUM(C7:S7)</f>
        <v>143154</v>
      </c>
      <c r="U7" s="27"/>
      <c r="V7" s="27"/>
      <c r="W7" s="20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1:256" ht="10.5">
      <c r="A8" s="10">
        <v>78</v>
      </c>
      <c r="B8" s="17" t="str">
        <f>+'Beneficiarios por tipo'!B9</f>
        <v>Isapre Cruz Blanca S.A.</v>
      </c>
      <c r="C8" s="26">
        <v>12</v>
      </c>
      <c r="D8" s="26">
        <v>1070</v>
      </c>
      <c r="E8" s="26">
        <v>12438</v>
      </c>
      <c r="F8" s="26">
        <v>29403</v>
      </c>
      <c r="G8" s="26">
        <v>33632</v>
      </c>
      <c r="H8" s="26">
        <v>30076</v>
      </c>
      <c r="I8" s="26">
        <v>25167</v>
      </c>
      <c r="J8" s="26">
        <v>21191</v>
      </c>
      <c r="K8" s="26">
        <v>17564</v>
      </c>
      <c r="L8" s="26">
        <v>13024</v>
      </c>
      <c r="M8" s="26">
        <v>8865</v>
      </c>
      <c r="N8" s="26">
        <v>5377</v>
      </c>
      <c r="O8" s="26">
        <v>2506</v>
      </c>
      <c r="P8" s="26">
        <v>1319</v>
      </c>
      <c r="Q8" s="26">
        <v>791</v>
      </c>
      <c r="R8" s="26">
        <v>396</v>
      </c>
      <c r="S8" s="26"/>
      <c r="T8" s="28">
        <f aca="true" t="shared" si="0" ref="T8:T13">SUM(C8:S8)</f>
        <v>202831</v>
      </c>
      <c r="U8" s="27"/>
      <c r="V8" s="27"/>
      <c r="W8" s="20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ht="10.5">
      <c r="A9" s="10">
        <v>80</v>
      </c>
      <c r="B9" s="17" t="str">
        <f>+'Beneficiarios por tipo'!B10</f>
        <v>Vida Tres</v>
      </c>
      <c r="C9" s="26">
        <v>18</v>
      </c>
      <c r="D9" s="26">
        <v>81</v>
      </c>
      <c r="E9" s="26">
        <v>1048</v>
      </c>
      <c r="F9" s="26">
        <v>4264</v>
      </c>
      <c r="G9" s="26">
        <v>6067</v>
      </c>
      <c r="H9" s="26">
        <v>6629</v>
      </c>
      <c r="I9" s="26">
        <v>6471</v>
      </c>
      <c r="J9" s="26">
        <v>5468</v>
      </c>
      <c r="K9" s="26">
        <v>4552</v>
      </c>
      <c r="L9" s="26">
        <v>3482</v>
      </c>
      <c r="M9" s="26">
        <v>2826</v>
      </c>
      <c r="N9" s="26">
        <v>2060</v>
      </c>
      <c r="O9" s="26">
        <v>1152</v>
      </c>
      <c r="P9" s="26">
        <v>709</v>
      </c>
      <c r="Q9" s="26">
        <v>461</v>
      </c>
      <c r="R9" s="26">
        <v>243</v>
      </c>
      <c r="S9" s="26"/>
      <c r="T9" s="28">
        <f>SUM(C9:S9)</f>
        <v>45531</v>
      </c>
      <c r="U9" s="27"/>
      <c r="V9" s="27"/>
      <c r="W9" s="20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256" ht="10.5">
      <c r="A10" s="10">
        <v>81</v>
      </c>
      <c r="B10" s="17" t="str">
        <f>+'Beneficiarios por tipo'!B11</f>
        <v>Ferrosalud</v>
      </c>
      <c r="C10" s="26">
        <v>4</v>
      </c>
      <c r="D10" s="26">
        <v>689</v>
      </c>
      <c r="E10" s="26">
        <v>3583</v>
      </c>
      <c r="F10" s="26">
        <v>2261</v>
      </c>
      <c r="G10" s="26">
        <v>1252</v>
      </c>
      <c r="H10" s="26">
        <v>970</v>
      </c>
      <c r="I10" s="26">
        <v>796</v>
      </c>
      <c r="J10" s="26">
        <v>808</v>
      </c>
      <c r="K10" s="26">
        <v>587</v>
      </c>
      <c r="L10" s="26">
        <v>289</v>
      </c>
      <c r="M10" s="26">
        <v>233</v>
      </c>
      <c r="N10" s="26">
        <v>147</v>
      </c>
      <c r="O10" s="26">
        <v>68</v>
      </c>
      <c r="P10" s="26">
        <v>32</v>
      </c>
      <c r="Q10" s="26">
        <v>16</v>
      </c>
      <c r="R10" s="26">
        <v>2</v>
      </c>
      <c r="S10" s="26"/>
      <c r="T10" s="28">
        <f>SUM(C10:S10)</f>
        <v>11737</v>
      </c>
      <c r="U10" s="27"/>
      <c r="V10" s="27"/>
      <c r="W10" s="20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ht="10.5">
      <c r="A11" s="10">
        <v>88</v>
      </c>
      <c r="B11" s="17" t="str">
        <f>+'Beneficiarios por tipo'!B12</f>
        <v>Mas Vida</v>
      </c>
      <c r="C11" s="26">
        <v>120</v>
      </c>
      <c r="D11" s="26">
        <v>266</v>
      </c>
      <c r="E11" s="26">
        <v>4223</v>
      </c>
      <c r="F11" s="26">
        <v>17172</v>
      </c>
      <c r="G11" s="26">
        <v>25125</v>
      </c>
      <c r="H11" s="26">
        <v>25557</v>
      </c>
      <c r="I11" s="26">
        <v>20859</v>
      </c>
      <c r="J11" s="26">
        <v>15659</v>
      </c>
      <c r="K11" s="26">
        <v>10828</v>
      </c>
      <c r="L11" s="26">
        <v>6518</v>
      </c>
      <c r="M11" s="26">
        <v>2848</v>
      </c>
      <c r="N11" s="26">
        <v>1173</v>
      </c>
      <c r="O11" s="26">
        <v>623</v>
      </c>
      <c r="P11" s="26">
        <v>320</v>
      </c>
      <c r="Q11" s="26">
        <v>196</v>
      </c>
      <c r="R11" s="26">
        <v>123</v>
      </c>
      <c r="S11" s="26"/>
      <c r="T11" s="28">
        <f t="shared" si="0"/>
        <v>131610</v>
      </c>
      <c r="U11" s="27"/>
      <c r="V11" s="27"/>
      <c r="W11" s="20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ht="10.5">
      <c r="A12" s="10">
        <v>99</v>
      </c>
      <c r="B12" s="17" t="str">
        <f>+'Beneficiarios por tipo'!B13</f>
        <v>Isapre Banmédica</v>
      </c>
      <c r="C12" s="26">
        <v>81</v>
      </c>
      <c r="D12" s="26">
        <v>1399</v>
      </c>
      <c r="E12" s="26">
        <v>13351</v>
      </c>
      <c r="F12" s="26">
        <v>31089</v>
      </c>
      <c r="G12" s="26">
        <v>36373</v>
      </c>
      <c r="H12" s="26">
        <v>32548</v>
      </c>
      <c r="I12" s="26">
        <v>27785</v>
      </c>
      <c r="J12" s="26">
        <v>24637</v>
      </c>
      <c r="K12" s="26">
        <v>20081</v>
      </c>
      <c r="L12" s="26">
        <v>14763</v>
      </c>
      <c r="M12" s="26">
        <v>10538</v>
      </c>
      <c r="N12" s="26">
        <v>6394</v>
      </c>
      <c r="O12" s="26">
        <v>3290</v>
      </c>
      <c r="P12" s="26">
        <v>1875</v>
      </c>
      <c r="Q12" s="26">
        <v>1245</v>
      </c>
      <c r="R12" s="26">
        <v>821</v>
      </c>
      <c r="S12" s="26"/>
      <c r="T12" s="28">
        <f t="shared" si="0"/>
        <v>226270</v>
      </c>
      <c r="U12" s="27"/>
      <c r="V12" s="27"/>
      <c r="W12" s="20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ht="10.5">
      <c r="A13" s="10">
        <v>107</v>
      </c>
      <c r="B13" s="17" t="str">
        <f>+'Beneficiarios por tipo'!B14</f>
        <v>Consalud S.A.</v>
      </c>
      <c r="C13" s="26">
        <v>24</v>
      </c>
      <c r="D13" s="26">
        <v>2890</v>
      </c>
      <c r="E13" s="26">
        <v>27927</v>
      </c>
      <c r="F13" s="26">
        <v>38106</v>
      </c>
      <c r="G13" s="26">
        <v>36730</v>
      </c>
      <c r="H13" s="26">
        <v>32387</v>
      </c>
      <c r="I13" s="26">
        <v>29282</v>
      </c>
      <c r="J13" s="26">
        <v>28101</v>
      </c>
      <c r="K13" s="26">
        <v>24272</v>
      </c>
      <c r="L13" s="26">
        <v>18072</v>
      </c>
      <c r="M13" s="26">
        <v>12356</v>
      </c>
      <c r="N13" s="26">
        <v>6241</v>
      </c>
      <c r="O13" s="26">
        <v>3206</v>
      </c>
      <c r="P13" s="26">
        <v>2148</v>
      </c>
      <c r="Q13" s="26">
        <v>1341</v>
      </c>
      <c r="R13" s="26">
        <v>630</v>
      </c>
      <c r="S13" s="26"/>
      <c r="T13" s="28">
        <f t="shared" si="0"/>
        <v>263713</v>
      </c>
      <c r="U13" s="27"/>
      <c r="V13" s="27"/>
      <c r="W13" s="20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ht="10.5">
      <c r="A14" s="10"/>
      <c r="B14" s="10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ht="10.5">
      <c r="A15" s="105"/>
      <c r="B15" s="106" t="s">
        <v>43</v>
      </c>
      <c r="C15" s="126">
        <f aca="true" t="shared" si="1" ref="C15:T15">SUM(C7:C14)</f>
        <v>289</v>
      </c>
      <c r="D15" s="126">
        <f t="shared" si="1"/>
        <v>6638</v>
      </c>
      <c r="E15" s="126">
        <f t="shared" si="1"/>
        <v>66868</v>
      </c>
      <c r="F15" s="126">
        <f t="shared" si="1"/>
        <v>141735</v>
      </c>
      <c r="G15" s="126">
        <f t="shared" si="1"/>
        <v>164368</v>
      </c>
      <c r="H15" s="126">
        <f t="shared" si="1"/>
        <v>150442</v>
      </c>
      <c r="I15" s="126">
        <f t="shared" si="1"/>
        <v>128042</v>
      </c>
      <c r="J15" s="126">
        <f t="shared" si="1"/>
        <v>109894</v>
      </c>
      <c r="K15" s="126">
        <f t="shared" si="1"/>
        <v>89747</v>
      </c>
      <c r="L15" s="126">
        <f t="shared" si="1"/>
        <v>66132</v>
      </c>
      <c r="M15" s="126">
        <f t="shared" si="1"/>
        <v>45091</v>
      </c>
      <c r="N15" s="126">
        <f t="shared" si="1"/>
        <v>26293</v>
      </c>
      <c r="O15" s="126">
        <f t="shared" si="1"/>
        <v>13795</v>
      </c>
      <c r="P15" s="126">
        <f t="shared" si="1"/>
        <v>7948</v>
      </c>
      <c r="Q15" s="126">
        <f t="shared" si="1"/>
        <v>4895</v>
      </c>
      <c r="R15" s="126">
        <f t="shared" si="1"/>
        <v>2669</v>
      </c>
      <c r="S15" s="126">
        <f t="shared" si="1"/>
        <v>0</v>
      </c>
      <c r="T15" s="126">
        <f t="shared" si="1"/>
        <v>1024846</v>
      </c>
      <c r="U15" s="27"/>
      <c r="V15" s="27"/>
      <c r="W15" s="20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ht="10.5">
      <c r="A16" s="10"/>
      <c r="B16" s="10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ht="10.5">
      <c r="A17" s="10">
        <v>62</v>
      </c>
      <c r="B17" s="17" t="str">
        <f>+'Beneficiarios por tipo'!B18</f>
        <v>San Lorenzo</v>
      </c>
      <c r="C17" s="26"/>
      <c r="D17" s="26"/>
      <c r="E17" s="26"/>
      <c r="F17" s="26">
        <v>5</v>
      </c>
      <c r="G17" s="26">
        <v>34</v>
      </c>
      <c r="H17" s="26">
        <v>81</v>
      </c>
      <c r="I17" s="26">
        <v>95</v>
      </c>
      <c r="J17" s="26">
        <v>91</v>
      </c>
      <c r="K17" s="26">
        <v>208</v>
      </c>
      <c r="L17" s="26">
        <v>274</v>
      </c>
      <c r="M17" s="26">
        <v>214</v>
      </c>
      <c r="N17" s="26">
        <v>69</v>
      </c>
      <c r="O17" s="26">
        <v>24</v>
      </c>
      <c r="P17" s="26">
        <v>9</v>
      </c>
      <c r="Q17" s="26">
        <v>6</v>
      </c>
      <c r="R17" s="26">
        <v>1</v>
      </c>
      <c r="S17" s="26"/>
      <c r="T17" s="28">
        <f aca="true" t="shared" si="2" ref="T17:T22">SUM(C17:S17)</f>
        <v>1111</v>
      </c>
      <c r="U17" s="27"/>
      <c r="V17" s="27"/>
      <c r="W17" s="20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ht="10.5">
      <c r="A18" s="10">
        <v>63</v>
      </c>
      <c r="B18" s="17" t="str">
        <f>+'Beneficiarios por tipo'!B19</f>
        <v>Fusat Ltda.</v>
      </c>
      <c r="C18" s="26">
        <v>93</v>
      </c>
      <c r="D18" s="26">
        <v>28</v>
      </c>
      <c r="E18" s="26">
        <v>53</v>
      </c>
      <c r="F18" s="26">
        <v>316</v>
      </c>
      <c r="G18" s="26">
        <v>693</v>
      </c>
      <c r="H18" s="26">
        <v>863</v>
      </c>
      <c r="I18" s="26">
        <v>625</v>
      </c>
      <c r="J18" s="26">
        <v>812</v>
      </c>
      <c r="K18" s="26">
        <v>799</v>
      </c>
      <c r="L18" s="26">
        <v>1263</v>
      </c>
      <c r="M18" s="26">
        <v>1670</v>
      </c>
      <c r="N18" s="26">
        <v>1410</v>
      </c>
      <c r="O18" s="26">
        <v>809</v>
      </c>
      <c r="P18" s="26">
        <v>338</v>
      </c>
      <c r="Q18" s="26">
        <v>125</v>
      </c>
      <c r="R18" s="26">
        <v>35</v>
      </c>
      <c r="S18" s="26"/>
      <c r="T18" s="28">
        <f t="shared" si="2"/>
        <v>9932</v>
      </c>
      <c r="U18" s="27"/>
      <c r="V18" s="27"/>
      <c r="W18" s="20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ht="10.5">
      <c r="A19" s="10">
        <v>65</v>
      </c>
      <c r="B19" s="17" t="str">
        <f>+'Beneficiarios por tipo'!B20</f>
        <v>Chuquicamata</v>
      </c>
      <c r="C19" s="26">
        <v>127</v>
      </c>
      <c r="D19" s="26">
        <v>26</v>
      </c>
      <c r="E19" s="26">
        <v>56</v>
      </c>
      <c r="F19" s="26">
        <v>372</v>
      </c>
      <c r="G19" s="26">
        <v>548</v>
      </c>
      <c r="H19" s="26">
        <v>800</v>
      </c>
      <c r="I19" s="26">
        <v>895</v>
      </c>
      <c r="J19" s="26">
        <v>1456</v>
      </c>
      <c r="K19" s="26">
        <v>1590</v>
      </c>
      <c r="L19" s="26">
        <v>1527</v>
      </c>
      <c r="M19" s="26">
        <v>1356</v>
      </c>
      <c r="N19" s="26">
        <v>828</v>
      </c>
      <c r="O19" s="26">
        <v>286</v>
      </c>
      <c r="P19" s="26">
        <v>70</v>
      </c>
      <c r="Q19" s="26">
        <v>26</v>
      </c>
      <c r="R19" s="26">
        <v>15</v>
      </c>
      <c r="S19" s="26"/>
      <c r="T19" s="28">
        <f t="shared" si="2"/>
        <v>9978</v>
      </c>
      <c r="U19" s="27"/>
      <c r="V19" s="27"/>
      <c r="W19" s="20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 ht="10.5">
      <c r="A20" s="10">
        <v>68</v>
      </c>
      <c r="B20" s="17" t="str">
        <f>+'Beneficiarios por tipo'!B21</f>
        <v>Río Blanco</v>
      </c>
      <c r="C20" s="26"/>
      <c r="D20" s="26"/>
      <c r="E20" s="26">
        <v>22</v>
      </c>
      <c r="F20" s="26">
        <v>84</v>
      </c>
      <c r="G20" s="26">
        <v>133</v>
      </c>
      <c r="H20" s="26">
        <v>265</v>
      </c>
      <c r="I20" s="26">
        <v>231</v>
      </c>
      <c r="J20" s="26">
        <v>236</v>
      </c>
      <c r="K20" s="26">
        <v>185</v>
      </c>
      <c r="L20" s="26">
        <v>207</v>
      </c>
      <c r="M20" s="26">
        <v>224</v>
      </c>
      <c r="N20" s="26">
        <v>166</v>
      </c>
      <c r="O20" s="26">
        <v>55</v>
      </c>
      <c r="P20" s="26">
        <v>17</v>
      </c>
      <c r="Q20" s="26">
        <v>7</v>
      </c>
      <c r="R20" s="26">
        <v>2</v>
      </c>
      <c r="S20" s="26"/>
      <c r="T20" s="28">
        <f t="shared" si="2"/>
        <v>1834</v>
      </c>
      <c r="U20" s="27"/>
      <c r="V20" s="27"/>
      <c r="W20" s="20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1:256" ht="10.5">
      <c r="A21" s="10">
        <v>76</v>
      </c>
      <c r="B21" s="17" t="str">
        <f>+'Beneficiarios por tipo'!B22</f>
        <v>Isapre Fundación</v>
      </c>
      <c r="C21" s="26">
        <v>4</v>
      </c>
      <c r="D21" s="26">
        <v>6</v>
      </c>
      <c r="E21" s="26">
        <v>47</v>
      </c>
      <c r="F21" s="26">
        <v>360</v>
      </c>
      <c r="G21" s="26">
        <v>673</v>
      </c>
      <c r="H21" s="26">
        <v>553</v>
      </c>
      <c r="I21" s="26">
        <v>671</v>
      </c>
      <c r="J21" s="26">
        <v>647</v>
      </c>
      <c r="K21" s="26">
        <v>580</v>
      </c>
      <c r="L21" s="26">
        <v>525</v>
      </c>
      <c r="M21" s="26">
        <v>782</v>
      </c>
      <c r="N21" s="26">
        <v>1048</v>
      </c>
      <c r="O21" s="26">
        <v>569</v>
      </c>
      <c r="P21" s="26">
        <v>364</v>
      </c>
      <c r="Q21" s="26">
        <v>354</v>
      </c>
      <c r="R21" s="26">
        <v>402</v>
      </c>
      <c r="S21" s="26"/>
      <c r="T21" s="28">
        <f t="shared" si="2"/>
        <v>7585</v>
      </c>
      <c r="U21" s="27"/>
      <c r="V21" s="27"/>
      <c r="W21" s="20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</row>
    <row r="22" spans="1:256" ht="10.5">
      <c r="A22" s="10">
        <v>94</v>
      </c>
      <c r="B22" s="17" t="str">
        <f>+'Beneficiarios por tipo'!B23</f>
        <v>Cruz del Norte</v>
      </c>
      <c r="C22" s="26"/>
      <c r="D22" s="26">
        <v>1</v>
      </c>
      <c r="E22" s="26">
        <v>18</v>
      </c>
      <c r="F22" s="26">
        <v>75</v>
      </c>
      <c r="G22" s="26">
        <v>90</v>
      </c>
      <c r="H22" s="26">
        <v>126</v>
      </c>
      <c r="I22" s="26">
        <v>140</v>
      </c>
      <c r="J22" s="26">
        <v>184</v>
      </c>
      <c r="K22" s="26">
        <v>192</v>
      </c>
      <c r="L22" s="26">
        <v>173</v>
      </c>
      <c r="M22" s="26">
        <v>84</v>
      </c>
      <c r="N22" s="26">
        <v>17</v>
      </c>
      <c r="O22" s="26">
        <v>7</v>
      </c>
      <c r="P22" s="26">
        <v>6</v>
      </c>
      <c r="Q22" s="26">
        <v>2</v>
      </c>
      <c r="R22" s="26">
        <v>1</v>
      </c>
      <c r="S22" s="26"/>
      <c r="T22" s="28">
        <f t="shared" si="2"/>
        <v>1116</v>
      </c>
      <c r="U22" s="27"/>
      <c r="V22" s="27"/>
      <c r="W22" s="20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</row>
    <row r="23" spans="1:256" ht="10.5">
      <c r="A23" s="10"/>
      <c r="B23" s="10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pans="1:256" ht="10.5">
      <c r="A24" s="106"/>
      <c r="B24" s="106" t="s">
        <v>49</v>
      </c>
      <c r="C24" s="126">
        <f aca="true" t="shared" si="3" ref="C24:T24">SUM(C17:C22)</f>
        <v>224</v>
      </c>
      <c r="D24" s="126">
        <f>SUM(D17:D22)</f>
        <v>61</v>
      </c>
      <c r="E24" s="126">
        <f t="shared" si="3"/>
        <v>196</v>
      </c>
      <c r="F24" s="126">
        <f t="shared" si="3"/>
        <v>1212</v>
      </c>
      <c r="G24" s="126">
        <f t="shared" si="3"/>
        <v>2171</v>
      </c>
      <c r="H24" s="126">
        <f t="shared" si="3"/>
        <v>2688</v>
      </c>
      <c r="I24" s="126">
        <f t="shared" si="3"/>
        <v>2657</v>
      </c>
      <c r="J24" s="126">
        <f t="shared" si="3"/>
        <v>3426</v>
      </c>
      <c r="K24" s="126">
        <f t="shared" si="3"/>
        <v>3554</v>
      </c>
      <c r="L24" s="126">
        <f t="shared" si="3"/>
        <v>3969</v>
      </c>
      <c r="M24" s="126">
        <f t="shared" si="3"/>
        <v>4330</v>
      </c>
      <c r="N24" s="126">
        <f t="shared" si="3"/>
        <v>3538</v>
      </c>
      <c r="O24" s="126">
        <f t="shared" si="3"/>
        <v>1750</v>
      </c>
      <c r="P24" s="126">
        <f t="shared" si="3"/>
        <v>804</v>
      </c>
      <c r="Q24" s="126">
        <f t="shared" si="3"/>
        <v>520</v>
      </c>
      <c r="R24" s="126">
        <f t="shared" si="3"/>
        <v>456</v>
      </c>
      <c r="S24" s="126">
        <f t="shared" si="3"/>
        <v>0</v>
      </c>
      <c r="T24" s="126">
        <f t="shared" si="3"/>
        <v>31556</v>
      </c>
      <c r="U24" s="27"/>
      <c r="V24" s="27"/>
      <c r="W24" s="20">
        <f>+T24/'Cartera total por edad'!T24</f>
        <v>0.709123595505618</v>
      </c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</row>
    <row r="25" spans="1:256" ht="10.5">
      <c r="A25" s="10"/>
      <c r="B25" s="10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</row>
    <row r="26" spans="1:256" ht="10.5">
      <c r="A26" s="128"/>
      <c r="B26" s="128" t="s">
        <v>50</v>
      </c>
      <c r="C26" s="126">
        <f aca="true" t="shared" si="4" ref="C26:T26">C15+C24</f>
        <v>513</v>
      </c>
      <c r="D26" s="126">
        <f>D15+D24</f>
        <v>6699</v>
      </c>
      <c r="E26" s="126">
        <f t="shared" si="4"/>
        <v>67064</v>
      </c>
      <c r="F26" s="126">
        <f t="shared" si="4"/>
        <v>142947</v>
      </c>
      <c r="G26" s="126">
        <f t="shared" si="4"/>
        <v>166539</v>
      </c>
      <c r="H26" s="126">
        <f t="shared" si="4"/>
        <v>153130</v>
      </c>
      <c r="I26" s="126">
        <f t="shared" si="4"/>
        <v>130699</v>
      </c>
      <c r="J26" s="126">
        <f t="shared" si="4"/>
        <v>113320</v>
      </c>
      <c r="K26" s="126">
        <f t="shared" si="4"/>
        <v>93301</v>
      </c>
      <c r="L26" s="126">
        <f t="shared" si="4"/>
        <v>70101</v>
      </c>
      <c r="M26" s="126">
        <f t="shared" si="4"/>
        <v>49421</v>
      </c>
      <c r="N26" s="126">
        <f t="shared" si="4"/>
        <v>29831</v>
      </c>
      <c r="O26" s="126">
        <f t="shared" si="4"/>
        <v>15545</v>
      </c>
      <c r="P26" s="126">
        <f t="shared" si="4"/>
        <v>8752</v>
      </c>
      <c r="Q26" s="126">
        <f t="shared" si="4"/>
        <v>5415</v>
      </c>
      <c r="R26" s="126">
        <f t="shared" si="4"/>
        <v>3125</v>
      </c>
      <c r="S26" s="126">
        <f t="shared" si="4"/>
        <v>0</v>
      </c>
      <c r="T26" s="126">
        <f t="shared" si="4"/>
        <v>1056402</v>
      </c>
      <c r="U26" s="27"/>
      <c r="V26" s="27"/>
      <c r="W26" s="20">
        <f>+T26/'Cartera total por edad'!T26</f>
        <v>0.6484192202779776</v>
      </c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pans="1:256" ht="10.5">
      <c r="A27" s="10"/>
      <c r="B27" s="10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</row>
    <row r="28" spans="1:256" ht="11.25" thickBot="1">
      <c r="A28" s="135"/>
      <c r="B28" s="135" t="s">
        <v>51</v>
      </c>
      <c r="C28" s="137">
        <f aca="true" t="shared" si="5" ref="C28:S28">(C26/$T26)</f>
        <v>0.00048561059142258347</v>
      </c>
      <c r="D28" s="137">
        <f>(D26/$T26)</f>
        <v>0.0063413359686937355</v>
      </c>
      <c r="E28" s="137">
        <f t="shared" si="5"/>
        <v>0.06348340877809773</v>
      </c>
      <c r="F28" s="137">
        <f t="shared" si="5"/>
        <v>0.13531496532569987</v>
      </c>
      <c r="G28" s="137">
        <f t="shared" si="5"/>
        <v>0.1576473728750987</v>
      </c>
      <c r="H28" s="137">
        <f t="shared" si="5"/>
        <v>0.14495428823497117</v>
      </c>
      <c r="I28" s="137">
        <f t="shared" si="5"/>
        <v>0.12372089412931819</v>
      </c>
      <c r="J28" s="137">
        <f t="shared" si="5"/>
        <v>0.10726977040937068</v>
      </c>
      <c r="K28" s="137">
        <f t="shared" si="5"/>
        <v>0.08831959803180986</v>
      </c>
      <c r="L28" s="137">
        <f t="shared" si="5"/>
        <v>0.06635826134369302</v>
      </c>
      <c r="M28" s="137">
        <f t="shared" si="5"/>
        <v>0.04678238019238888</v>
      </c>
      <c r="N28" s="137">
        <f t="shared" si="5"/>
        <v>0.028238303221690228</v>
      </c>
      <c r="O28" s="137">
        <f t="shared" si="5"/>
        <v>0.014715042190378284</v>
      </c>
      <c r="P28" s="137">
        <f t="shared" si="5"/>
        <v>0.008284724943724075</v>
      </c>
      <c r="Q28" s="137">
        <f t="shared" si="5"/>
        <v>0.00512588957612727</v>
      </c>
      <c r="R28" s="137">
        <f t="shared" si="5"/>
        <v>0.0029581541875157375</v>
      </c>
      <c r="S28" s="137">
        <f t="shared" si="5"/>
        <v>0</v>
      </c>
      <c r="T28" s="137">
        <f>SUM(C28:R28)</f>
        <v>1</v>
      </c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</row>
    <row r="29" spans="2:256" ht="10.5">
      <c r="B29" s="17" t="str">
        <f>+'Beneficiarios por tipo'!B30</f>
        <v>Fuente: Superintendencia de Salud, Archivo Maestro de Beneficiarios.</v>
      </c>
      <c r="C29" s="19"/>
      <c r="D29" s="19"/>
      <c r="E29" s="19"/>
      <c r="F29" s="20"/>
      <c r="G29" s="19"/>
      <c r="H29" s="19"/>
      <c r="I29" s="19"/>
      <c r="J29" s="19"/>
      <c r="K29" s="19"/>
      <c r="L29" s="54"/>
      <c r="M29" s="57"/>
      <c r="N29" s="54" t="s">
        <v>1</v>
      </c>
      <c r="O29" s="54" t="s">
        <v>1</v>
      </c>
      <c r="P29" s="19"/>
      <c r="Q29" s="19"/>
      <c r="R29" s="54" t="s">
        <v>1</v>
      </c>
      <c r="S29" s="54"/>
      <c r="T29" s="54" t="s">
        <v>1</v>
      </c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</row>
    <row r="30" spans="2:256" ht="10.5">
      <c r="B30" s="27" t="s">
        <v>219</v>
      </c>
      <c r="C30" s="19"/>
      <c r="D30" s="19"/>
      <c r="E30" s="19"/>
      <c r="F30" s="19"/>
      <c r="G30" s="19"/>
      <c r="H30" s="19"/>
      <c r="I30" s="19"/>
      <c r="J30" s="19"/>
      <c r="K30" s="19"/>
      <c r="L30" s="54" t="s">
        <v>1</v>
      </c>
      <c r="M30" s="54" t="s">
        <v>1</v>
      </c>
      <c r="N30" s="54" t="s">
        <v>1</v>
      </c>
      <c r="O30" s="54" t="s">
        <v>1</v>
      </c>
      <c r="P30" s="19"/>
      <c r="Q30" s="19"/>
      <c r="R30" s="54" t="s">
        <v>1</v>
      </c>
      <c r="S30" s="54"/>
      <c r="T30" s="54" t="s">
        <v>1</v>
      </c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</row>
    <row r="31" spans="3:256" ht="10.5">
      <c r="C31" s="19"/>
      <c r="D31" s="19"/>
      <c r="E31" s="19"/>
      <c r="F31" s="19"/>
      <c r="G31" s="19"/>
      <c r="H31" s="19"/>
      <c r="I31" s="19"/>
      <c r="J31" s="19"/>
      <c r="K31" s="19"/>
      <c r="L31" s="54"/>
      <c r="M31" s="54"/>
      <c r="N31" s="54"/>
      <c r="O31" s="54"/>
      <c r="P31" s="19"/>
      <c r="Q31" s="19"/>
      <c r="R31" s="54"/>
      <c r="S31" s="54"/>
      <c r="T31" s="54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</row>
    <row r="32" spans="1:256" ht="14.25">
      <c r="A32" s="175" t="s">
        <v>224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2:256" ht="13.5">
      <c r="B33" s="176" t="s">
        <v>68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</row>
    <row r="34" spans="2:256" ht="13.5">
      <c r="B34" s="176" t="s">
        <v>262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</row>
    <row r="35" spans="1:256" ht="11.25" thickBot="1">
      <c r="A35" s="10"/>
      <c r="B35" s="10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</row>
    <row r="36" spans="1:256" ht="10.5">
      <c r="A36" s="114" t="s">
        <v>1</v>
      </c>
      <c r="B36" s="114" t="s">
        <v>1</v>
      </c>
      <c r="C36" s="186" t="s">
        <v>53</v>
      </c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64"/>
      <c r="T36" s="164"/>
      <c r="U36" s="27"/>
      <c r="V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</row>
    <row r="37" spans="1:256" ht="10.5">
      <c r="A37" s="122" t="s">
        <v>37</v>
      </c>
      <c r="B37" s="122" t="s">
        <v>38</v>
      </c>
      <c r="C37" s="133" t="s">
        <v>240</v>
      </c>
      <c r="D37" s="133" t="s">
        <v>241</v>
      </c>
      <c r="E37" s="133" t="s">
        <v>54</v>
      </c>
      <c r="F37" s="133" t="s">
        <v>55</v>
      </c>
      <c r="G37" s="133" t="s">
        <v>56</v>
      </c>
      <c r="H37" s="133" t="s">
        <v>57</v>
      </c>
      <c r="I37" s="133" t="s">
        <v>58</v>
      </c>
      <c r="J37" s="133" t="s">
        <v>59</v>
      </c>
      <c r="K37" s="133" t="s">
        <v>60</v>
      </c>
      <c r="L37" s="133" t="s">
        <v>61</v>
      </c>
      <c r="M37" s="133" t="s">
        <v>62</v>
      </c>
      <c r="N37" s="133" t="s">
        <v>63</v>
      </c>
      <c r="O37" s="133" t="s">
        <v>64</v>
      </c>
      <c r="P37" s="133" t="s">
        <v>65</v>
      </c>
      <c r="Q37" s="133" t="s">
        <v>66</v>
      </c>
      <c r="R37" s="134" t="s">
        <v>67</v>
      </c>
      <c r="S37" s="134" t="s">
        <v>216</v>
      </c>
      <c r="T37" s="165" t="s">
        <v>4</v>
      </c>
      <c r="U37" s="27"/>
      <c r="V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</row>
    <row r="38" spans="1:256" ht="10.5">
      <c r="A38" s="10">
        <v>67</v>
      </c>
      <c r="B38" s="17" t="str">
        <f>+B7</f>
        <v>Colmena Golden Cross</v>
      </c>
      <c r="C38" s="26">
        <v>53832</v>
      </c>
      <c r="D38" s="26">
        <v>15641</v>
      </c>
      <c r="E38" s="26">
        <v>13554</v>
      </c>
      <c r="F38" s="26">
        <v>5255</v>
      </c>
      <c r="G38" s="26">
        <v>1482</v>
      </c>
      <c r="H38" s="26">
        <v>656</v>
      </c>
      <c r="I38" s="26">
        <v>448</v>
      </c>
      <c r="J38" s="26">
        <v>373</v>
      </c>
      <c r="K38" s="26">
        <v>332</v>
      </c>
      <c r="L38" s="26">
        <v>372</v>
      </c>
      <c r="M38" s="26">
        <v>246</v>
      </c>
      <c r="N38" s="26">
        <v>141</v>
      </c>
      <c r="O38" s="26">
        <v>71</v>
      </c>
      <c r="P38" s="26">
        <v>63</v>
      </c>
      <c r="Q38" s="26">
        <v>39</v>
      </c>
      <c r="R38" s="26">
        <v>23</v>
      </c>
      <c r="S38" s="26"/>
      <c r="T38" s="28">
        <f aca="true" t="shared" si="6" ref="T38:T44">SUM(C38:S38)</f>
        <v>92528</v>
      </c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</row>
    <row r="39" spans="1:256" ht="10.5">
      <c r="A39" s="10">
        <v>78</v>
      </c>
      <c r="B39" s="17" t="str">
        <f aca="true" t="shared" si="7" ref="B39:B44">+B8</f>
        <v>Isapre Cruz Blanca S.A.</v>
      </c>
      <c r="C39" s="26">
        <v>67350</v>
      </c>
      <c r="D39" s="26">
        <v>22494</v>
      </c>
      <c r="E39" s="26">
        <v>16907</v>
      </c>
      <c r="F39" s="26">
        <v>5986</v>
      </c>
      <c r="G39" s="26">
        <v>1463</v>
      </c>
      <c r="H39" s="26">
        <v>605</v>
      </c>
      <c r="I39" s="26">
        <v>460</v>
      </c>
      <c r="J39" s="26">
        <v>416</v>
      </c>
      <c r="K39" s="26">
        <v>479</v>
      </c>
      <c r="L39" s="26">
        <v>497</v>
      </c>
      <c r="M39" s="26">
        <v>332</v>
      </c>
      <c r="N39" s="26">
        <v>224</v>
      </c>
      <c r="O39" s="26">
        <v>112</v>
      </c>
      <c r="P39" s="26">
        <v>65</v>
      </c>
      <c r="Q39" s="26">
        <v>39</v>
      </c>
      <c r="R39" s="26">
        <v>35</v>
      </c>
      <c r="S39" s="26"/>
      <c r="T39" s="28">
        <f t="shared" si="6"/>
        <v>117464</v>
      </c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</row>
    <row r="40" spans="1:256" ht="10.5">
      <c r="A40" s="10">
        <v>80</v>
      </c>
      <c r="B40" s="17" t="str">
        <f t="shared" si="7"/>
        <v>Vida Tres</v>
      </c>
      <c r="C40" s="26">
        <v>15013</v>
      </c>
      <c r="D40" s="26">
        <v>5037</v>
      </c>
      <c r="E40" s="26">
        <v>4255</v>
      </c>
      <c r="F40" s="26">
        <v>1501</v>
      </c>
      <c r="G40" s="26">
        <v>303</v>
      </c>
      <c r="H40" s="26">
        <v>90</v>
      </c>
      <c r="I40" s="26">
        <v>65</v>
      </c>
      <c r="J40" s="26">
        <v>56</v>
      </c>
      <c r="K40" s="26">
        <v>59</v>
      </c>
      <c r="L40" s="26">
        <v>66</v>
      </c>
      <c r="M40" s="26">
        <v>50</v>
      </c>
      <c r="N40" s="26">
        <v>58</v>
      </c>
      <c r="O40" s="26">
        <v>41</v>
      </c>
      <c r="P40" s="26">
        <v>43</v>
      </c>
      <c r="Q40" s="26">
        <v>33</v>
      </c>
      <c r="R40" s="26">
        <v>25</v>
      </c>
      <c r="S40" s="26"/>
      <c r="T40" s="28">
        <f t="shared" si="6"/>
        <v>26695</v>
      </c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  <c r="IV40" s="27"/>
    </row>
    <row r="41" spans="1:256" ht="10.5">
      <c r="A41" s="10">
        <v>81</v>
      </c>
      <c r="B41" s="17" t="str">
        <f t="shared" si="7"/>
        <v>Ferrosalud</v>
      </c>
      <c r="C41" s="26">
        <v>924</v>
      </c>
      <c r="D41" s="26">
        <v>329</v>
      </c>
      <c r="E41" s="26">
        <v>185</v>
      </c>
      <c r="F41" s="26">
        <v>66</v>
      </c>
      <c r="G41" s="26">
        <v>14</v>
      </c>
      <c r="H41" s="26">
        <v>6</v>
      </c>
      <c r="I41" s="26">
        <v>2</v>
      </c>
      <c r="J41" s="26">
        <v>5</v>
      </c>
      <c r="K41" s="26">
        <v>6</v>
      </c>
      <c r="L41" s="26">
        <v>3</v>
      </c>
      <c r="M41" s="26">
        <v>6</v>
      </c>
      <c r="N41" s="26"/>
      <c r="O41" s="26"/>
      <c r="P41" s="26"/>
      <c r="Q41" s="26"/>
      <c r="R41" s="26"/>
      <c r="S41" s="26"/>
      <c r="T41" s="28">
        <f>SUM(C41:S41)</f>
        <v>1546</v>
      </c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  <c r="IV41" s="27"/>
    </row>
    <row r="42" spans="1:256" ht="10.5">
      <c r="A42" s="10">
        <v>88</v>
      </c>
      <c r="B42" s="17" t="str">
        <f t="shared" si="7"/>
        <v>Mas Vida</v>
      </c>
      <c r="C42" s="26">
        <v>57674</v>
      </c>
      <c r="D42" s="26">
        <v>15885</v>
      </c>
      <c r="E42" s="26">
        <v>10886</v>
      </c>
      <c r="F42" s="26">
        <v>3246</v>
      </c>
      <c r="G42" s="26">
        <v>552</v>
      </c>
      <c r="H42" s="26">
        <v>296</v>
      </c>
      <c r="I42" s="26">
        <v>248</v>
      </c>
      <c r="J42" s="26">
        <v>215</v>
      </c>
      <c r="K42" s="26">
        <v>133</v>
      </c>
      <c r="L42" s="26">
        <v>55</v>
      </c>
      <c r="M42" s="26">
        <v>20</v>
      </c>
      <c r="N42" s="26">
        <v>10</v>
      </c>
      <c r="O42" s="26">
        <v>1</v>
      </c>
      <c r="P42" s="26">
        <v>7</v>
      </c>
      <c r="Q42" s="26">
        <v>10</v>
      </c>
      <c r="R42" s="26">
        <v>9</v>
      </c>
      <c r="S42" s="26"/>
      <c r="T42" s="28">
        <f t="shared" si="6"/>
        <v>89247</v>
      </c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</row>
    <row r="43" spans="1:256" ht="10.5">
      <c r="A43" s="10">
        <v>99</v>
      </c>
      <c r="B43" s="17" t="str">
        <f t="shared" si="7"/>
        <v>Isapre Banmédica</v>
      </c>
      <c r="C43" s="26">
        <v>66067</v>
      </c>
      <c r="D43" s="26">
        <v>22698</v>
      </c>
      <c r="E43" s="26">
        <v>18302</v>
      </c>
      <c r="F43" s="26">
        <v>6133</v>
      </c>
      <c r="G43" s="26">
        <v>1283</v>
      </c>
      <c r="H43" s="26">
        <v>485</v>
      </c>
      <c r="I43" s="26">
        <v>277</v>
      </c>
      <c r="J43" s="26">
        <v>289</v>
      </c>
      <c r="K43" s="26">
        <v>341</v>
      </c>
      <c r="L43" s="26">
        <v>314</v>
      </c>
      <c r="M43" s="26">
        <v>265</v>
      </c>
      <c r="N43" s="26">
        <v>175</v>
      </c>
      <c r="O43" s="26">
        <v>95</v>
      </c>
      <c r="P43" s="26">
        <v>79</v>
      </c>
      <c r="Q43" s="26">
        <v>48</v>
      </c>
      <c r="R43" s="26">
        <v>39</v>
      </c>
      <c r="S43" s="26"/>
      <c r="T43" s="28">
        <f t="shared" si="6"/>
        <v>116890</v>
      </c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</row>
    <row r="44" spans="1:256" ht="10.5">
      <c r="A44" s="10">
        <v>107</v>
      </c>
      <c r="B44" s="17" t="str">
        <f t="shared" si="7"/>
        <v>Consalud S.A.</v>
      </c>
      <c r="C44" s="26">
        <v>68610</v>
      </c>
      <c r="D44" s="26">
        <v>25740</v>
      </c>
      <c r="E44" s="26">
        <v>20721</v>
      </c>
      <c r="F44" s="26">
        <v>6252</v>
      </c>
      <c r="G44" s="26">
        <v>1389</v>
      </c>
      <c r="H44" s="26">
        <v>429</v>
      </c>
      <c r="I44" s="26">
        <v>296</v>
      </c>
      <c r="J44" s="26">
        <v>238</v>
      </c>
      <c r="K44" s="26">
        <v>239</v>
      </c>
      <c r="L44" s="26">
        <v>202</v>
      </c>
      <c r="M44" s="26">
        <v>160</v>
      </c>
      <c r="N44" s="26">
        <v>45</v>
      </c>
      <c r="O44" s="26">
        <v>17</v>
      </c>
      <c r="P44" s="26">
        <v>8</v>
      </c>
      <c r="Q44" s="26">
        <v>29</v>
      </c>
      <c r="R44" s="26">
        <v>35</v>
      </c>
      <c r="S44" s="26"/>
      <c r="T44" s="28">
        <f t="shared" si="6"/>
        <v>124410</v>
      </c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  <c r="IV44" s="27"/>
    </row>
    <row r="45" spans="1:256" ht="10.5">
      <c r="A45" s="10"/>
      <c r="B45" s="10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</row>
    <row r="46" spans="1:256" ht="10.5">
      <c r="A46" s="105"/>
      <c r="B46" s="106" t="s">
        <v>43</v>
      </c>
      <c r="C46" s="126">
        <f aca="true" t="shared" si="8" ref="C46:T46">SUM(C38:C45)</f>
        <v>329470</v>
      </c>
      <c r="D46" s="126">
        <f t="shared" si="8"/>
        <v>107824</v>
      </c>
      <c r="E46" s="126">
        <f t="shared" si="8"/>
        <v>84810</v>
      </c>
      <c r="F46" s="126">
        <f t="shared" si="8"/>
        <v>28439</v>
      </c>
      <c r="G46" s="126">
        <f t="shared" si="8"/>
        <v>6486</v>
      </c>
      <c r="H46" s="126">
        <f t="shared" si="8"/>
        <v>2567</v>
      </c>
      <c r="I46" s="126">
        <f t="shared" si="8"/>
        <v>1796</v>
      </c>
      <c r="J46" s="126">
        <f t="shared" si="8"/>
        <v>1592</v>
      </c>
      <c r="K46" s="126">
        <f t="shared" si="8"/>
        <v>1589</v>
      </c>
      <c r="L46" s="126">
        <f t="shared" si="8"/>
        <v>1509</v>
      </c>
      <c r="M46" s="126">
        <f t="shared" si="8"/>
        <v>1079</v>
      </c>
      <c r="N46" s="126">
        <f t="shared" si="8"/>
        <v>653</v>
      </c>
      <c r="O46" s="126">
        <f t="shared" si="8"/>
        <v>337</v>
      </c>
      <c r="P46" s="126">
        <f t="shared" si="8"/>
        <v>265</v>
      </c>
      <c r="Q46" s="126">
        <f t="shared" si="8"/>
        <v>198</v>
      </c>
      <c r="R46" s="126">
        <f t="shared" si="8"/>
        <v>166</v>
      </c>
      <c r="S46" s="126">
        <f t="shared" si="8"/>
        <v>0</v>
      </c>
      <c r="T46" s="126">
        <f t="shared" si="8"/>
        <v>568780</v>
      </c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</row>
    <row r="47" spans="1:256" ht="10.5">
      <c r="A47" s="10"/>
      <c r="B47" s="10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  <c r="IV47" s="27"/>
    </row>
    <row r="48" spans="1:256" ht="10.5">
      <c r="A48" s="10">
        <v>62</v>
      </c>
      <c r="B48" s="17" t="str">
        <f aca="true" t="shared" si="9" ref="B48:B53">+B17</f>
        <v>San Lorenzo</v>
      </c>
      <c r="C48" s="26">
        <v>298</v>
      </c>
      <c r="D48" s="26">
        <v>173</v>
      </c>
      <c r="E48" s="26">
        <v>158</v>
      </c>
      <c r="F48" s="26">
        <v>11</v>
      </c>
      <c r="G48" s="26">
        <v>4</v>
      </c>
      <c r="H48" s="26">
        <v>1</v>
      </c>
      <c r="I48" s="26">
        <v>1</v>
      </c>
      <c r="J48" s="26"/>
      <c r="K48" s="26"/>
      <c r="L48" s="26"/>
      <c r="M48" s="26"/>
      <c r="N48" s="26">
        <v>1</v>
      </c>
      <c r="O48" s="26">
        <v>2</v>
      </c>
      <c r="P48" s="26"/>
      <c r="Q48" s="26">
        <v>2</v>
      </c>
      <c r="R48" s="26">
        <v>2</v>
      </c>
      <c r="S48" s="26"/>
      <c r="T48" s="28">
        <f aca="true" t="shared" si="10" ref="T48:T53">SUM(C48:S48)</f>
        <v>653</v>
      </c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  <c r="IV48" s="27"/>
    </row>
    <row r="49" spans="1:256" ht="10.5">
      <c r="A49" s="10">
        <v>63</v>
      </c>
      <c r="B49" s="17" t="str">
        <f t="shared" si="9"/>
        <v>Fusat Ltda.</v>
      </c>
      <c r="C49" s="26">
        <v>2647</v>
      </c>
      <c r="D49" s="26">
        <v>1078</v>
      </c>
      <c r="E49" s="26">
        <v>990</v>
      </c>
      <c r="F49" s="26">
        <v>25</v>
      </c>
      <c r="G49" s="26">
        <v>20</v>
      </c>
      <c r="H49" s="26">
        <v>17</v>
      </c>
      <c r="I49" s="26">
        <v>8</v>
      </c>
      <c r="J49" s="26">
        <v>6</v>
      </c>
      <c r="K49" s="26">
        <v>2</v>
      </c>
      <c r="L49" s="26"/>
      <c r="M49" s="26">
        <v>4</v>
      </c>
      <c r="N49" s="26"/>
      <c r="O49" s="26">
        <v>5</v>
      </c>
      <c r="P49" s="26">
        <v>3</v>
      </c>
      <c r="Q49" s="26">
        <v>7</v>
      </c>
      <c r="R49" s="26">
        <v>5</v>
      </c>
      <c r="S49" s="26"/>
      <c r="T49" s="28">
        <f t="shared" si="10"/>
        <v>4817</v>
      </c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</row>
    <row r="50" spans="1:256" ht="10.5">
      <c r="A50" s="10">
        <v>65</v>
      </c>
      <c r="B50" s="17" t="str">
        <f t="shared" si="9"/>
        <v>Chuquicamata</v>
      </c>
      <c r="C50" s="26">
        <v>3719</v>
      </c>
      <c r="D50" s="26">
        <v>1846</v>
      </c>
      <c r="E50" s="26">
        <v>1454</v>
      </c>
      <c r="F50" s="26">
        <v>109</v>
      </c>
      <c r="G50" s="26">
        <v>40</v>
      </c>
      <c r="H50" s="26">
        <v>25</v>
      </c>
      <c r="I50" s="26">
        <v>11</v>
      </c>
      <c r="J50" s="26">
        <v>5</v>
      </c>
      <c r="K50" s="26">
        <v>3</v>
      </c>
      <c r="L50" s="26"/>
      <c r="M50" s="26">
        <v>2</v>
      </c>
      <c r="N50" s="26">
        <v>14</v>
      </c>
      <c r="O50" s="26">
        <v>7</v>
      </c>
      <c r="P50" s="26">
        <v>12</v>
      </c>
      <c r="Q50" s="26">
        <v>16</v>
      </c>
      <c r="R50" s="26">
        <v>19</v>
      </c>
      <c r="S50" s="26"/>
      <c r="T50" s="28">
        <f t="shared" si="10"/>
        <v>7282</v>
      </c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  <c r="IV50" s="27"/>
    </row>
    <row r="51" spans="1:256" ht="10.5">
      <c r="A51" s="10">
        <v>68</v>
      </c>
      <c r="B51" s="17" t="str">
        <f t="shared" si="9"/>
        <v>Río Blanco</v>
      </c>
      <c r="C51" s="26">
        <v>782</v>
      </c>
      <c r="D51" s="26">
        <v>321</v>
      </c>
      <c r="E51" s="26">
        <v>297</v>
      </c>
      <c r="F51" s="26">
        <v>2</v>
      </c>
      <c r="G51" s="26">
        <v>4</v>
      </c>
      <c r="H51" s="26"/>
      <c r="I51" s="26">
        <v>1</v>
      </c>
      <c r="J51" s="26"/>
      <c r="K51" s="26"/>
      <c r="L51" s="26"/>
      <c r="M51" s="26"/>
      <c r="N51" s="26">
        <v>1</v>
      </c>
      <c r="O51" s="26">
        <v>1</v>
      </c>
      <c r="P51" s="26">
        <v>2</v>
      </c>
      <c r="Q51" s="26">
        <v>2</v>
      </c>
      <c r="R51" s="26">
        <v>2</v>
      </c>
      <c r="S51" s="26"/>
      <c r="T51" s="28">
        <f t="shared" si="10"/>
        <v>1415</v>
      </c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</row>
    <row r="52" spans="1:256" ht="10.5">
      <c r="A52" s="10">
        <v>76</v>
      </c>
      <c r="B52" s="17" t="str">
        <f t="shared" si="9"/>
        <v>Isapre Fundación</v>
      </c>
      <c r="C52" s="26">
        <v>2605</v>
      </c>
      <c r="D52" s="26">
        <v>976</v>
      </c>
      <c r="E52" s="26">
        <v>851</v>
      </c>
      <c r="F52" s="26">
        <v>157</v>
      </c>
      <c r="G52" s="26">
        <v>15</v>
      </c>
      <c r="H52" s="26">
        <v>12</v>
      </c>
      <c r="I52" s="26">
        <v>14</v>
      </c>
      <c r="J52" s="26">
        <v>9</v>
      </c>
      <c r="K52" s="26">
        <v>9</v>
      </c>
      <c r="L52" s="26">
        <v>12</v>
      </c>
      <c r="M52" s="26">
        <v>2</v>
      </c>
      <c r="N52" s="26"/>
      <c r="O52" s="26">
        <v>2</v>
      </c>
      <c r="P52" s="26"/>
      <c r="Q52" s="26">
        <v>4</v>
      </c>
      <c r="R52" s="26">
        <v>3</v>
      </c>
      <c r="S52" s="26"/>
      <c r="T52" s="28">
        <f t="shared" si="10"/>
        <v>4671</v>
      </c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  <c r="IV52" s="27"/>
    </row>
    <row r="53" spans="1:256" ht="10.5">
      <c r="A53" s="10">
        <v>94</v>
      </c>
      <c r="B53" s="17" t="str">
        <f t="shared" si="9"/>
        <v>Cruz del Norte</v>
      </c>
      <c r="C53" s="26">
        <v>473</v>
      </c>
      <c r="D53" s="26">
        <v>184</v>
      </c>
      <c r="E53" s="26">
        <v>55</v>
      </c>
      <c r="F53" s="26">
        <v>1</v>
      </c>
      <c r="G53" s="26">
        <v>2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8">
        <f t="shared" si="10"/>
        <v>715</v>
      </c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  <c r="IV53" s="27"/>
    </row>
    <row r="54" spans="1:256" ht="10.5">
      <c r="A54" s="10"/>
      <c r="B54" s="10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  <c r="IV54" s="27"/>
    </row>
    <row r="55" spans="1:256" ht="10.5">
      <c r="A55" s="106"/>
      <c r="B55" s="106" t="s">
        <v>49</v>
      </c>
      <c r="C55" s="126">
        <f aca="true" t="shared" si="11" ref="C55:T55">SUM(C48:C53)</f>
        <v>10524</v>
      </c>
      <c r="D55" s="126">
        <f>SUM(D48:D53)</f>
        <v>4578</v>
      </c>
      <c r="E55" s="126">
        <f t="shared" si="11"/>
        <v>3805</v>
      </c>
      <c r="F55" s="126">
        <f t="shared" si="11"/>
        <v>305</v>
      </c>
      <c r="G55" s="126">
        <f t="shared" si="11"/>
        <v>85</v>
      </c>
      <c r="H55" s="126">
        <f t="shared" si="11"/>
        <v>55</v>
      </c>
      <c r="I55" s="126">
        <f t="shared" si="11"/>
        <v>35</v>
      </c>
      <c r="J55" s="126">
        <f t="shared" si="11"/>
        <v>20</v>
      </c>
      <c r="K55" s="126">
        <f t="shared" si="11"/>
        <v>14</v>
      </c>
      <c r="L55" s="126">
        <f t="shared" si="11"/>
        <v>12</v>
      </c>
      <c r="M55" s="126">
        <f t="shared" si="11"/>
        <v>8</v>
      </c>
      <c r="N55" s="126">
        <f t="shared" si="11"/>
        <v>16</v>
      </c>
      <c r="O55" s="126">
        <f t="shared" si="11"/>
        <v>17</v>
      </c>
      <c r="P55" s="126">
        <f t="shared" si="11"/>
        <v>17</v>
      </c>
      <c r="Q55" s="126">
        <f t="shared" si="11"/>
        <v>31</v>
      </c>
      <c r="R55" s="126">
        <f t="shared" si="11"/>
        <v>31</v>
      </c>
      <c r="S55" s="126">
        <f t="shared" si="11"/>
        <v>0</v>
      </c>
      <c r="T55" s="126">
        <f t="shared" si="11"/>
        <v>19553</v>
      </c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  <c r="IV55" s="27"/>
    </row>
    <row r="56" spans="1:256" ht="10.5">
      <c r="A56" s="10"/>
      <c r="B56" s="10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  <c r="IV56" s="27"/>
    </row>
    <row r="57" spans="1:256" ht="10.5">
      <c r="A57" s="128"/>
      <c r="B57" s="128" t="s">
        <v>50</v>
      </c>
      <c r="C57" s="126">
        <f aca="true" t="shared" si="12" ref="C57:T57">C46+C55</f>
        <v>339994</v>
      </c>
      <c r="D57" s="126">
        <f>D46+D55</f>
        <v>112402</v>
      </c>
      <c r="E57" s="126">
        <f t="shared" si="12"/>
        <v>88615</v>
      </c>
      <c r="F57" s="126">
        <f t="shared" si="12"/>
        <v>28744</v>
      </c>
      <c r="G57" s="126">
        <f t="shared" si="12"/>
        <v>6571</v>
      </c>
      <c r="H57" s="126">
        <f t="shared" si="12"/>
        <v>2622</v>
      </c>
      <c r="I57" s="126">
        <f t="shared" si="12"/>
        <v>1831</v>
      </c>
      <c r="J57" s="126">
        <f t="shared" si="12"/>
        <v>1612</v>
      </c>
      <c r="K57" s="126">
        <f t="shared" si="12"/>
        <v>1603</v>
      </c>
      <c r="L57" s="126">
        <f t="shared" si="12"/>
        <v>1521</v>
      </c>
      <c r="M57" s="126">
        <f t="shared" si="12"/>
        <v>1087</v>
      </c>
      <c r="N57" s="126">
        <f t="shared" si="12"/>
        <v>669</v>
      </c>
      <c r="O57" s="126">
        <f t="shared" si="12"/>
        <v>354</v>
      </c>
      <c r="P57" s="126">
        <f t="shared" si="12"/>
        <v>282</v>
      </c>
      <c r="Q57" s="126">
        <f t="shared" si="12"/>
        <v>229</v>
      </c>
      <c r="R57" s="126">
        <f t="shared" si="12"/>
        <v>197</v>
      </c>
      <c r="S57" s="126">
        <f t="shared" si="12"/>
        <v>0</v>
      </c>
      <c r="T57" s="126">
        <f t="shared" si="12"/>
        <v>588333</v>
      </c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  <c r="IV57" s="27"/>
    </row>
    <row r="58" spans="1:256" ht="10.5">
      <c r="A58" s="10"/>
      <c r="B58" s="10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  <c r="IV58" s="27"/>
    </row>
    <row r="59" spans="1:256" ht="11.25" thickBot="1">
      <c r="A59" s="135"/>
      <c r="B59" s="135" t="s">
        <v>51</v>
      </c>
      <c r="C59" s="137">
        <f aca="true" t="shared" si="13" ref="C59:S59">(C57/$T57)</f>
        <v>0.5778938118378537</v>
      </c>
      <c r="D59" s="137">
        <f>(D57/$T57)</f>
        <v>0.19105166631822454</v>
      </c>
      <c r="E59" s="137">
        <f t="shared" si="13"/>
        <v>0.1506204819379501</v>
      </c>
      <c r="F59" s="137">
        <f t="shared" si="13"/>
        <v>0.04885668490463734</v>
      </c>
      <c r="G59" s="137">
        <f t="shared" si="13"/>
        <v>0.011168844854869606</v>
      </c>
      <c r="H59" s="137">
        <f t="shared" si="13"/>
        <v>0.004456659748815722</v>
      </c>
      <c r="I59" s="137">
        <f t="shared" si="13"/>
        <v>0.0031121830663926723</v>
      </c>
      <c r="J59" s="137">
        <f t="shared" si="13"/>
        <v>0.002739944895152915</v>
      </c>
      <c r="K59" s="137">
        <f t="shared" si="13"/>
        <v>0.0027246474360608703</v>
      </c>
      <c r="L59" s="137">
        <f t="shared" si="13"/>
        <v>0.002585270586555573</v>
      </c>
      <c r="M59" s="137">
        <f t="shared" si="13"/>
        <v>0.0018475931147836344</v>
      </c>
      <c r="N59" s="137">
        <f t="shared" si="13"/>
        <v>0.0011371111258419977</v>
      </c>
      <c r="O59" s="137">
        <f t="shared" si="13"/>
        <v>0.0006017000576204292</v>
      </c>
      <c r="P59" s="137">
        <f t="shared" si="13"/>
        <v>0.0004793203848840708</v>
      </c>
      <c r="Q59" s="137">
        <f t="shared" si="13"/>
        <v>0.00038923534800869574</v>
      </c>
      <c r="R59" s="137">
        <f t="shared" si="13"/>
        <v>0.000334844382348092</v>
      </c>
      <c r="S59" s="137">
        <f t="shared" si="13"/>
        <v>0</v>
      </c>
      <c r="T59" s="137">
        <f>SUM(C59:R59)</f>
        <v>1</v>
      </c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</row>
    <row r="60" spans="2:256" ht="10.5">
      <c r="B60" s="17" t="str">
        <f>+B29</f>
        <v>Fuente: Superintendencia de Salud, Archivo Maestro de Beneficiarios.</v>
      </c>
      <c r="C60" s="19"/>
      <c r="D60" s="19"/>
      <c r="E60" s="19"/>
      <c r="F60" s="20"/>
      <c r="G60" s="19"/>
      <c r="H60" s="19"/>
      <c r="I60" s="19"/>
      <c r="J60" s="20"/>
      <c r="K60" s="19"/>
      <c r="L60" s="20"/>
      <c r="M60" s="54" t="s">
        <v>1</v>
      </c>
      <c r="N60" s="54" t="s">
        <v>1</v>
      </c>
      <c r="O60" s="54" t="s">
        <v>1</v>
      </c>
      <c r="P60" s="19"/>
      <c r="Q60" s="19"/>
      <c r="R60" s="54" t="s">
        <v>1</v>
      </c>
      <c r="S60" s="54"/>
      <c r="T60" s="54" t="s">
        <v>1</v>
      </c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  <c r="IU60" s="27"/>
      <c r="IV60" s="27"/>
    </row>
    <row r="61" spans="2:256" ht="10.5">
      <c r="B61" s="17" t="str">
        <f>+B30</f>
        <v>(*) Son aquellos datos que no presentan información en el campo edad.</v>
      </c>
      <c r="C61" s="19"/>
      <c r="D61" s="19"/>
      <c r="E61" s="19"/>
      <c r="F61" s="19"/>
      <c r="G61" s="19"/>
      <c r="H61" s="19"/>
      <c r="I61" s="19"/>
      <c r="J61" s="19"/>
      <c r="K61" s="19"/>
      <c r="L61" s="54" t="s">
        <v>1</v>
      </c>
      <c r="M61" s="54" t="s">
        <v>1</v>
      </c>
      <c r="N61" s="54" t="s">
        <v>1</v>
      </c>
      <c r="O61" s="54" t="s">
        <v>1</v>
      </c>
      <c r="P61" s="19"/>
      <c r="Q61" s="19"/>
      <c r="R61" s="54" t="s">
        <v>1</v>
      </c>
      <c r="S61" s="54"/>
      <c r="T61" s="54" t="s">
        <v>1</v>
      </c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  <c r="IT61" s="27"/>
      <c r="IU61" s="27"/>
      <c r="IV61" s="27"/>
    </row>
    <row r="62" spans="3:256" ht="10.5">
      <c r="C62" s="19"/>
      <c r="D62" s="19"/>
      <c r="E62" s="19"/>
      <c r="F62" s="19"/>
      <c r="G62" s="19"/>
      <c r="H62" s="19"/>
      <c r="I62" s="19"/>
      <c r="J62" s="19"/>
      <c r="K62" s="19"/>
      <c r="L62" s="54"/>
      <c r="M62" s="54"/>
      <c r="N62" s="54"/>
      <c r="O62" s="54"/>
      <c r="P62" s="19"/>
      <c r="Q62" s="19"/>
      <c r="R62" s="54"/>
      <c r="S62" s="54"/>
      <c r="T62" s="54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  <c r="IU62" s="27"/>
      <c r="IV62" s="27"/>
    </row>
    <row r="63" spans="1:256" ht="14.25">
      <c r="A63" s="175" t="s">
        <v>224</v>
      </c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  <c r="IT63" s="27"/>
      <c r="IU63" s="27"/>
      <c r="IV63" s="27"/>
    </row>
    <row r="64" spans="2:256" ht="13.5">
      <c r="B64" s="176" t="s">
        <v>69</v>
      </c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  <c r="IS64" s="27"/>
      <c r="IT64" s="27"/>
      <c r="IU64" s="27"/>
      <c r="IV64" s="27"/>
    </row>
    <row r="65" spans="2:256" ht="13.5">
      <c r="B65" s="176" t="s">
        <v>263</v>
      </c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  <c r="IS65" s="27"/>
      <c r="IT65" s="27"/>
      <c r="IU65" s="27"/>
      <c r="IV65" s="27"/>
    </row>
    <row r="66" spans="1:256" ht="11.25" thickBot="1">
      <c r="A66" s="27"/>
      <c r="B66" s="27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27"/>
      <c r="IS66" s="27"/>
      <c r="IT66" s="27"/>
      <c r="IU66" s="27"/>
      <c r="IV66" s="27"/>
    </row>
    <row r="67" spans="1:256" ht="10.5">
      <c r="A67" s="114" t="s">
        <v>1</v>
      </c>
      <c r="B67" s="114" t="s">
        <v>1</v>
      </c>
      <c r="C67" s="186" t="s">
        <v>53</v>
      </c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64"/>
      <c r="T67" s="164"/>
      <c r="U67" s="27"/>
      <c r="V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7"/>
      <c r="IR67" s="27"/>
      <c r="IS67" s="27"/>
      <c r="IT67" s="27"/>
      <c r="IU67" s="27"/>
      <c r="IV67" s="27"/>
    </row>
    <row r="68" spans="1:256" ht="10.5">
      <c r="A68" s="122" t="s">
        <v>37</v>
      </c>
      <c r="B68" s="122" t="s">
        <v>38</v>
      </c>
      <c r="C68" s="133" t="s">
        <v>240</v>
      </c>
      <c r="D68" s="133" t="s">
        <v>241</v>
      </c>
      <c r="E68" s="133" t="s">
        <v>54</v>
      </c>
      <c r="F68" s="133" t="s">
        <v>55</v>
      </c>
      <c r="G68" s="133" t="s">
        <v>56</v>
      </c>
      <c r="H68" s="133" t="s">
        <v>57</v>
      </c>
      <c r="I68" s="133" t="s">
        <v>58</v>
      </c>
      <c r="J68" s="133" t="s">
        <v>59</v>
      </c>
      <c r="K68" s="133" t="s">
        <v>60</v>
      </c>
      <c r="L68" s="133" t="s">
        <v>61</v>
      </c>
      <c r="M68" s="133" t="s">
        <v>62</v>
      </c>
      <c r="N68" s="133" t="s">
        <v>63</v>
      </c>
      <c r="O68" s="133" t="s">
        <v>64</v>
      </c>
      <c r="P68" s="133" t="s">
        <v>65</v>
      </c>
      <c r="Q68" s="133" t="s">
        <v>66</v>
      </c>
      <c r="R68" s="134" t="s">
        <v>67</v>
      </c>
      <c r="S68" s="134" t="s">
        <v>216</v>
      </c>
      <c r="T68" s="165" t="s">
        <v>4</v>
      </c>
      <c r="U68" s="27"/>
      <c r="V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  <c r="IP68" s="27"/>
      <c r="IQ68" s="27"/>
      <c r="IR68" s="27"/>
      <c r="IS68" s="27"/>
      <c r="IT68" s="27"/>
      <c r="IU68" s="27"/>
      <c r="IV68" s="27"/>
    </row>
    <row r="69" spans="1:256" ht="10.5">
      <c r="A69" s="10">
        <v>67</v>
      </c>
      <c r="B69" s="17" t="str">
        <f>+B38</f>
        <v>Colmena Golden Cross</v>
      </c>
      <c r="C69" s="28">
        <f aca="true" t="shared" si="14" ref="C69:S69">C7+C38</f>
        <v>53862</v>
      </c>
      <c r="D69" s="28">
        <f t="shared" si="14"/>
        <v>15884</v>
      </c>
      <c r="E69" s="28">
        <f t="shared" si="14"/>
        <v>17852</v>
      </c>
      <c r="F69" s="28">
        <f t="shared" si="14"/>
        <v>24695</v>
      </c>
      <c r="G69" s="28">
        <f t="shared" si="14"/>
        <v>26671</v>
      </c>
      <c r="H69" s="28">
        <f t="shared" si="14"/>
        <v>22931</v>
      </c>
      <c r="I69" s="28">
        <f t="shared" si="14"/>
        <v>18130</v>
      </c>
      <c r="J69" s="28">
        <f t="shared" si="14"/>
        <v>14403</v>
      </c>
      <c r="K69" s="28">
        <f t="shared" si="14"/>
        <v>12195</v>
      </c>
      <c r="L69" s="28">
        <f t="shared" si="14"/>
        <v>10356</v>
      </c>
      <c r="M69" s="28">
        <f t="shared" si="14"/>
        <v>7671</v>
      </c>
      <c r="N69" s="28">
        <f t="shared" si="14"/>
        <v>5042</v>
      </c>
      <c r="O69" s="28">
        <f t="shared" si="14"/>
        <v>3021</v>
      </c>
      <c r="P69" s="28">
        <f t="shared" si="14"/>
        <v>1608</v>
      </c>
      <c r="Q69" s="28">
        <f t="shared" si="14"/>
        <v>884</v>
      </c>
      <c r="R69" s="28">
        <f t="shared" si="14"/>
        <v>477</v>
      </c>
      <c r="S69" s="28">
        <f t="shared" si="14"/>
        <v>0</v>
      </c>
      <c r="T69" s="28">
        <f aca="true" t="shared" si="15" ref="T69:T75">SUM(C69:S69)</f>
        <v>235682</v>
      </c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27"/>
      <c r="IT69" s="27"/>
      <c r="IU69" s="27"/>
      <c r="IV69" s="27"/>
    </row>
    <row r="70" spans="1:256" ht="10.5">
      <c r="A70" s="10">
        <v>78</v>
      </c>
      <c r="B70" s="17" t="str">
        <f aca="true" t="shared" si="16" ref="B70:B75">+B39</f>
        <v>Isapre Cruz Blanca S.A.</v>
      </c>
      <c r="C70" s="28">
        <f aca="true" t="shared" si="17" ref="C70:S70">C8+C39</f>
        <v>67362</v>
      </c>
      <c r="D70" s="28">
        <f t="shared" si="17"/>
        <v>23564</v>
      </c>
      <c r="E70" s="28">
        <f t="shared" si="17"/>
        <v>29345</v>
      </c>
      <c r="F70" s="28">
        <f t="shared" si="17"/>
        <v>35389</v>
      </c>
      <c r="G70" s="28">
        <f t="shared" si="17"/>
        <v>35095</v>
      </c>
      <c r="H70" s="28">
        <f t="shared" si="17"/>
        <v>30681</v>
      </c>
      <c r="I70" s="28">
        <f t="shared" si="17"/>
        <v>25627</v>
      </c>
      <c r="J70" s="28">
        <f t="shared" si="17"/>
        <v>21607</v>
      </c>
      <c r="K70" s="28">
        <f t="shared" si="17"/>
        <v>18043</v>
      </c>
      <c r="L70" s="28">
        <f t="shared" si="17"/>
        <v>13521</v>
      </c>
      <c r="M70" s="28">
        <f t="shared" si="17"/>
        <v>9197</v>
      </c>
      <c r="N70" s="28">
        <f t="shared" si="17"/>
        <v>5601</v>
      </c>
      <c r="O70" s="28">
        <f t="shared" si="17"/>
        <v>2618</v>
      </c>
      <c r="P70" s="28">
        <f t="shared" si="17"/>
        <v>1384</v>
      </c>
      <c r="Q70" s="28">
        <f t="shared" si="17"/>
        <v>830</v>
      </c>
      <c r="R70" s="28">
        <f t="shared" si="17"/>
        <v>431</v>
      </c>
      <c r="S70" s="28">
        <f t="shared" si="17"/>
        <v>0</v>
      </c>
      <c r="T70" s="28">
        <f t="shared" si="15"/>
        <v>320295</v>
      </c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27"/>
      <c r="IT70" s="27"/>
      <c r="IU70" s="27"/>
      <c r="IV70" s="27"/>
    </row>
    <row r="71" spans="1:256" ht="10.5">
      <c r="A71" s="10">
        <v>80</v>
      </c>
      <c r="B71" s="17" t="str">
        <f t="shared" si="16"/>
        <v>Vida Tres</v>
      </c>
      <c r="C71" s="28">
        <f aca="true" t="shared" si="18" ref="C71:S71">C9+C40</f>
        <v>15031</v>
      </c>
      <c r="D71" s="28">
        <f t="shared" si="18"/>
        <v>5118</v>
      </c>
      <c r="E71" s="28">
        <f t="shared" si="18"/>
        <v>5303</v>
      </c>
      <c r="F71" s="28">
        <f t="shared" si="18"/>
        <v>5765</v>
      </c>
      <c r="G71" s="28">
        <f t="shared" si="18"/>
        <v>6370</v>
      </c>
      <c r="H71" s="28">
        <f t="shared" si="18"/>
        <v>6719</v>
      </c>
      <c r="I71" s="28">
        <f t="shared" si="18"/>
        <v>6536</v>
      </c>
      <c r="J71" s="28">
        <f t="shared" si="18"/>
        <v>5524</v>
      </c>
      <c r="K71" s="28">
        <f t="shared" si="18"/>
        <v>4611</v>
      </c>
      <c r="L71" s="28">
        <f t="shared" si="18"/>
        <v>3548</v>
      </c>
      <c r="M71" s="28">
        <f t="shared" si="18"/>
        <v>2876</v>
      </c>
      <c r="N71" s="28">
        <f t="shared" si="18"/>
        <v>2118</v>
      </c>
      <c r="O71" s="28">
        <f t="shared" si="18"/>
        <v>1193</v>
      </c>
      <c r="P71" s="28">
        <f t="shared" si="18"/>
        <v>752</v>
      </c>
      <c r="Q71" s="28">
        <f t="shared" si="18"/>
        <v>494</v>
      </c>
      <c r="R71" s="28">
        <f t="shared" si="18"/>
        <v>268</v>
      </c>
      <c r="S71" s="28">
        <f t="shared" si="18"/>
        <v>0</v>
      </c>
      <c r="T71" s="28">
        <f t="shared" si="15"/>
        <v>72226</v>
      </c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7"/>
      <c r="IR71" s="27"/>
      <c r="IS71" s="27"/>
      <c r="IT71" s="27"/>
      <c r="IU71" s="27"/>
      <c r="IV71" s="27"/>
    </row>
    <row r="72" spans="1:256" ht="10.5">
      <c r="A72" s="10">
        <v>81</v>
      </c>
      <c r="B72" s="17" t="str">
        <f t="shared" si="16"/>
        <v>Ferrosalud</v>
      </c>
      <c r="C72" s="28">
        <f aca="true" t="shared" si="19" ref="C72:S72">C10+C41</f>
        <v>928</v>
      </c>
      <c r="D72" s="28">
        <f t="shared" si="19"/>
        <v>1018</v>
      </c>
      <c r="E72" s="28">
        <f t="shared" si="19"/>
        <v>3768</v>
      </c>
      <c r="F72" s="28">
        <f t="shared" si="19"/>
        <v>2327</v>
      </c>
      <c r="G72" s="28">
        <f t="shared" si="19"/>
        <v>1266</v>
      </c>
      <c r="H72" s="28">
        <f t="shared" si="19"/>
        <v>976</v>
      </c>
      <c r="I72" s="28">
        <f t="shared" si="19"/>
        <v>798</v>
      </c>
      <c r="J72" s="28">
        <f t="shared" si="19"/>
        <v>813</v>
      </c>
      <c r="K72" s="28">
        <f t="shared" si="19"/>
        <v>593</v>
      </c>
      <c r="L72" s="28">
        <f t="shared" si="19"/>
        <v>292</v>
      </c>
      <c r="M72" s="28">
        <f t="shared" si="19"/>
        <v>239</v>
      </c>
      <c r="N72" s="28">
        <f t="shared" si="19"/>
        <v>147</v>
      </c>
      <c r="O72" s="28">
        <f t="shared" si="19"/>
        <v>68</v>
      </c>
      <c r="P72" s="28">
        <f t="shared" si="19"/>
        <v>32</v>
      </c>
      <c r="Q72" s="28">
        <f t="shared" si="19"/>
        <v>16</v>
      </c>
      <c r="R72" s="28">
        <f t="shared" si="19"/>
        <v>2</v>
      </c>
      <c r="S72" s="28">
        <f t="shared" si="19"/>
        <v>0</v>
      </c>
      <c r="T72" s="28">
        <f>SUM(C72:S72)</f>
        <v>13283</v>
      </c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27"/>
      <c r="IT72" s="27"/>
      <c r="IU72" s="27"/>
      <c r="IV72" s="27"/>
    </row>
    <row r="73" spans="1:256" ht="10.5">
      <c r="A73" s="10">
        <v>88</v>
      </c>
      <c r="B73" s="17" t="str">
        <f t="shared" si="16"/>
        <v>Mas Vida</v>
      </c>
      <c r="C73" s="28">
        <f aca="true" t="shared" si="20" ref="C73:S73">C11+C42</f>
        <v>57794</v>
      </c>
      <c r="D73" s="28">
        <f t="shared" si="20"/>
        <v>16151</v>
      </c>
      <c r="E73" s="28">
        <f t="shared" si="20"/>
        <v>15109</v>
      </c>
      <c r="F73" s="28">
        <f t="shared" si="20"/>
        <v>20418</v>
      </c>
      <c r="G73" s="28">
        <f t="shared" si="20"/>
        <v>25677</v>
      </c>
      <c r="H73" s="28">
        <f t="shared" si="20"/>
        <v>25853</v>
      </c>
      <c r="I73" s="28">
        <f t="shared" si="20"/>
        <v>21107</v>
      </c>
      <c r="J73" s="28">
        <f t="shared" si="20"/>
        <v>15874</v>
      </c>
      <c r="K73" s="28">
        <f t="shared" si="20"/>
        <v>10961</v>
      </c>
      <c r="L73" s="28">
        <f t="shared" si="20"/>
        <v>6573</v>
      </c>
      <c r="M73" s="28">
        <f t="shared" si="20"/>
        <v>2868</v>
      </c>
      <c r="N73" s="28">
        <f t="shared" si="20"/>
        <v>1183</v>
      </c>
      <c r="O73" s="28">
        <f t="shared" si="20"/>
        <v>624</v>
      </c>
      <c r="P73" s="28">
        <f t="shared" si="20"/>
        <v>327</v>
      </c>
      <c r="Q73" s="28">
        <f t="shared" si="20"/>
        <v>206</v>
      </c>
      <c r="R73" s="28">
        <f t="shared" si="20"/>
        <v>132</v>
      </c>
      <c r="S73" s="28">
        <f t="shared" si="20"/>
        <v>0</v>
      </c>
      <c r="T73" s="28">
        <f t="shared" si="15"/>
        <v>220857</v>
      </c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  <c r="IN73" s="27"/>
      <c r="IO73" s="27"/>
      <c r="IP73" s="27"/>
      <c r="IQ73" s="27"/>
      <c r="IR73" s="27"/>
      <c r="IS73" s="27"/>
      <c r="IT73" s="27"/>
      <c r="IU73" s="27"/>
      <c r="IV73" s="27"/>
    </row>
    <row r="74" spans="1:256" ht="10.5">
      <c r="A74" s="10">
        <v>99</v>
      </c>
      <c r="B74" s="17" t="str">
        <f t="shared" si="16"/>
        <v>Isapre Banmédica</v>
      </c>
      <c r="C74" s="28">
        <f aca="true" t="shared" si="21" ref="C74:S74">C12+C43</f>
        <v>66148</v>
      </c>
      <c r="D74" s="28">
        <f t="shared" si="21"/>
        <v>24097</v>
      </c>
      <c r="E74" s="28">
        <f t="shared" si="21"/>
        <v>31653</v>
      </c>
      <c r="F74" s="28">
        <f t="shared" si="21"/>
        <v>37222</v>
      </c>
      <c r="G74" s="28">
        <f t="shared" si="21"/>
        <v>37656</v>
      </c>
      <c r="H74" s="28">
        <f t="shared" si="21"/>
        <v>33033</v>
      </c>
      <c r="I74" s="28">
        <f t="shared" si="21"/>
        <v>28062</v>
      </c>
      <c r="J74" s="28">
        <f t="shared" si="21"/>
        <v>24926</v>
      </c>
      <c r="K74" s="28">
        <f t="shared" si="21"/>
        <v>20422</v>
      </c>
      <c r="L74" s="28">
        <f t="shared" si="21"/>
        <v>15077</v>
      </c>
      <c r="M74" s="28">
        <f t="shared" si="21"/>
        <v>10803</v>
      </c>
      <c r="N74" s="28">
        <f t="shared" si="21"/>
        <v>6569</v>
      </c>
      <c r="O74" s="28">
        <f t="shared" si="21"/>
        <v>3385</v>
      </c>
      <c r="P74" s="28">
        <f t="shared" si="21"/>
        <v>1954</v>
      </c>
      <c r="Q74" s="28">
        <f t="shared" si="21"/>
        <v>1293</v>
      </c>
      <c r="R74" s="28">
        <f t="shared" si="21"/>
        <v>860</v>
      </c>
      <c r="S74" s="28">
        <f t="shared" si="21"/>
        <v>0</v>
      </c>
      <c r="T74" s="28">
        <f t="shared" si="15"/>
        <v>343160</v>
      </c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  <c r="IP74" s="27"/>
      <c r="IQ74" s="27"/>
      <c r="IR74" s="27"/>
      <c r="IS74" s="27"/>
      <c r="IT74" s="27"/>
      <c r="IU74" s="27"/>
      <c r="IV74" s="27"/>
    </row>
    <row r="75" spans="1:256" ht="10.5">
      <c r="A75" s="10">
        <v>107</v>
      </c>
      <c r="B75" s="17" t="str">
        <f t="shared" si="16"/>
        <v>Consalud S.A.</v>
      </c>
      <c r="C75" s="28">
        <f aca="true" t="shared" si="22" ref="C75:S75">C13+C44</f>
        <v>68634</v>
      </c>
      <c r="D75" s="28">
        <f t="shared" si="22"/>
        <v>28630</v>
      </c>
      <c r="E75" s="28">
        <f t="shared" si="22"/>
        <v>48648</v>
      </c>
      <c r="F75" s="28">
        <f t="shared" si="22"/>
        <v>44358</v>
      </c>
      <c r="G75" s="28">
        <f t="shared" si="22"/>
        <v>38119</v>
      </c>
      <c r="H75" s="28">
        <f t="shared" si="22"/>
        <v>32816</v>
      </c>
      <c r="I75" s="28">
        <f t="shared" si="22"/>
        <v>29578</v>
      </c>
      <c r="J75" s="28">
        <f t="shared" si="22"/>
        <v>28339</v>
      </c>
      <c r="K75" s="28">
        <f t="shared" si="22"/>
        <v>24511</v>
      </c>
      <c r="L75" s="28">
        <f t="shared" si="22"/>
        <v>18274</v>
      </c>
      <c r="M75" s="28">
        <f t="shared" si="22"/>
        <v>12516</v>
      </c>
      <c r="N75" s="28">
        <f t="shared" si="22"/>
        <v>6286</v>
      </c>
      <c r="O75" s="28">
        <f t="shared" si="22"/>
        <v>3223</v>
      </c>
      <c r="P75" s="28">
        <f t="shared" si="22"/>
        <v>2156</v>
      </c>
      <c r="Q75" s="28">
        <f t="shared" si="22"/>
        <v>1370</v>
      </c>
      <c r="R75" s="28">
        <f t="shared" si="22"/>
        <v>665</v>
      </c>
      <c r="S75" s="28">
        <f t="shared" si="22"/>
        <v>0</v>
      </c>
      <c r="T75" s="28">
        <f t="shared" si="15"/>
        <v>388123</v>
      </c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  <c r="IO75" s="27"/>
      <c r="IP75" s="27"/>
      <c r="IQ75" s="27"/>
      <c r="IR75" s="27"/>
      <c r="IS75" s="27"/>
      <c r="IT75" s="27"/>
      <c r="IU75" s="27"/>
      <c r="IV75" s="27"/>
    </row>
    <row r="76" spans="1:256" ht="10.5">
      <c r="A76" s="10"/>
      <c r="B76" s="10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  <c r="IK76" s="27"/>
      <c r="IL76" s="27"/>
      <c r="IM76" s="27"/>
      <c r="IN76" s="27"/>
      <c r="IO76" s="27"/>
      <c r="IP76" s="27"/>
      <c r="IQ76" s="27"/>
      <c r="IR76" s="27"/>
      <c r="IS76" s="27"/>
      <c r="IT76" s="27"/>
      <c r="IU76" s="27"/>
      <c r="IV76" s="27"/>
    </row>
    <row r="77" spans="1:256" ht="10.5">
      <c r="A77" s="105"/>
      <c r="B77" s="106" t="s">
        <v>43</v>
      </c>
      <c r="C77" s="126">
        <f aca="true" t="shared" si="23" ref="C77:T77">SUM(C69:C76)</f>
        <v>329759</v>
      </c>
      <c r="D77" s="126">
        <f t="shared" si="23"/>
        <v>114462</v>
      </c>
      <c r="E77" s="126">
        <f t="shared" si="23"/>
        <v>151678</v>
      </c>
      <c r="F77" s="126">
        <f t="shared" si="23"/>
        <v>170174</v>
      </c>
      <c r="G77" s="126">
        <f t="shared" si="23"/>
        <v>170854</v>
      </c>
      <c r="H77" s="126">
        <f t="shared" si="23"/>
        <v>153009</v>
      </c>
      <c r="I77" s="126">
        <f t="shared" si="23"/>
        <v>129838</v>
      </c>
      <c r="J77" s="126">
        <f t="shared" si="23"/>
        <v>111486</v>
      </c>
      <c r="K77" s="126">
        <f t="shared" si="23"/>
        <v>91336</v>
      </c>
      <c r="L77" s="126">
        <f t="shared" si="23"/>
        <v>67641</v>
      </c>
      <c r="M77" s="126">
        <f t="shared" si="23"/>
        <v>46170</v>
      </c>
      <c r="N77" s="126">
        <f t="shared" si="23"/>
        <v>26946</v>
      </c>
      <c r="O77" s="126">
        <f t="shared" si="23"/>
        <v>14132</v>
      </c>
      <c r="P77" s="126">
        <f t="shared" si="23"/>
        <v>8213</v>
      </c>
      <c r="Q77" s="126">
        <f t="shared" si="23"/>
        <v>5093</v>
      </c>
      <c r="R77" s="126">
        <f t="shared" si="23"/>
        <v>2835</v>
      </c>
      <c r="S77" s="126">
        <f t="shared" si="23"/>
        <v>0</v>
      </c>
      <c r="T77" s="126">
        <f t="shared" si="23"/>
        <v>1593626</v>
      </c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  <c r="IN77" s="27"/>
      <c r="IO77" s="27"/>
      <c r="IP77" s="27"/>
      <c r="IQ77" s="27"/>
      <c r="IR77" s="27"/>
      <c r="IS77" s="27"/>
      <c r="IT77" s="27"/>
      <c r="IU77" s="27"/>
      <c r="IV77" s="27"/>
    </row>
    <row r="78" spans="1:256" ht="10.5">
      <c r="A78" s="10"/>
      <c r="B78" s="10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  <c r="IP78" s="27"/>
      <c r="IQ78" s="27"/>
      <c r="IR78" s="27"/>
      <c r="IS78" s="27"/>
      <c r="IT78" s="27"/>
      <c r="IU78" s="27"/>
      <c r="IV78" s="27"/>
    </row>
    <row r="79" spans="1:256" ht="10.5">
      <c r="A79" s="10">
        <v>62</v>
      </c>
      <c r="B79" s="17" t="str">
        <f aca="true" t="shared" si="24" ref="B79:B84">+B48</f>
        <v>San Lorenzo</v>
      </c>
      <c r="C79" s="28">
        <f aca="true" t="shared" si="25" ref="C79:S79">C17+C48</f>
        <v>298</v>
      </c>
      <c r="D79" s="28">
        <f t="shared" si="25"/>
        <v>173</v>
      </c>
      <c r="E79" s="28">
        <f t="shared" si="25"/>
        <v>158</v>
      </c>
      <c r="F79" s="28">
        <f t="shared" si="25"/>
        <v>16</v>
      </c>
      <c r="G79" s="28">
        <f t="shared" si="25"/>
        <v>38</v>
      </c>
      <c r="H79" s="28">
        <f t="shared" si="25"/>
        <v>82</v>
      </c>
      <c r="I79" s="28">
        <f t="shared" si="25"/>
        <v>96</v>
      </c>
      <c r="J79" s="28">
        <f t="shared" si="25"/>
        <v>91</v>
      </c>
      <c r="K79" s="28">
        <f t="shared" si="25"/>
        <v>208</v>
      </c>
      <c r="L79" s="28">
        <f t="shared" si="25"/>
        <v>274</v>
      </c>
      <c r="M79" s="28">
        <f t="shared" si="25"/>
        <v>214</v>
      </c>
      <c r="N79" s="28">
        <f t="shared" si="25"/>
        <v>70</v>
      </c>
      <c r="O79" s="28">
        <f t="shared" si="25"/>
        <v>26</v>
      </c>
      <c r="P79" s="28">
        <f t="shared" si="25"/>
        <v>9</v>
      </c>
      <c r="Q79" s="28">
        <f t="shared" si="25"/>
        <v>8</v>
      </c>
      <c r="R79" s="28">
        <f t="shared" si="25"/>
        <v>3</v>
      </c>
      <c r="S79" s="28">
        <f t="shared" si="25"/>
        <v>0</v>
      </c>
      <c r="T79" s="28">
        <f aca="true" t="shared" si="26" ref="T79:T84">SUM(C79:S79)</f>
        <v>1764</v>
      </c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  <c r="IQ79" s="27"/>
      <c r="IR79" s="27"/>
      <c r="IS79" s="27"/>
      <c r="IT79" s="27"/>
      <c r="IU79" s="27"/>
      <c r="IV79" s="27"/>
    </row>
    <row r="80" spans="1:256" ht="10.5">
      <c r="A80" s="10">
        <v>63</v>
      </c>
      <c r="B80" s="17" t="str">
        <f t="shared" si="24"/>
        <v>Fusat Ltda.</v>
      </c>
      <c r="C80" s="28">
        <f aca="true" t="shared" si="27" ref="C80:S80">C18+C49</f>
        <v>2740</v>
      </c>
      <c r="D80" s="28">
        <f t="shared" si="27"/>
        <v>1106</v>
      </c>
      <c r="E80" s="28">
        <f t="shared" si="27"/>
        <v>1043</v>
      </c>
      <c r="F80" s="28">
        <f t="shared" si="27"/>
        <v>341</v>
      </c>
      <c r="G80" s="28">
        <f t="shared" si="27"/>
        <v>713</v>
      </c>
      <c r="H80" s="28">
        <f t="shared" si="27"/>
        <v>880</v>
      </c>
      <c r="I80" s="28">
        <f t="shared" si="27"/>
        <v>633</v>
      </c>
      <c r="J80" s="28">
        <f t="shared" si="27"/>
        <v>818</v>
      </c>
      <c r="K80" s="28">
        <f t="shared" si="27"/>
        <v>801</v>
      </c>
      <c r="L80" s="28">
        <f t="shared" si="27"/>
        <v>1263</v>
      </c>
      <c r="M80" s="28">
        <f t="shared" si="27"/>
        <v>1674</v>
      </c>
      <c r="N80" s="28">
        <f t="shared" si="27"/>
        <v>1410</v>
      </c>
      <c r="O80" s="28">
        <f t="shared" si="27"/>
        <v>814</v>
      </c>
      <c r="P80" s="28">
        <f t="shared" si="27"/>
        <v>341</v>
      </c>
      <c r="Q80" s="28">
        <f t="shared" si="27"/>
        <v>132</v>
      </c>
      <c r="R80" s="28">
        <f t="shared" si="27"/>
        <v>40</v>
      </c>
      <c r="S80" s="28">
        <f t="shared" si="27"/>
        <v>0</v>
      </c>
      <c r="T80" s="28">
        <f t="shared" si="26"/>
        <v>14749</v>
      </c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27"/>
      <c r="IO80" s="27"/>
      <c r="IP80" s="27"/>
      <c r="IQ80" s="27"/>
      <c r="IR80" s="27"/>
      <c r="IS80" s="27"/>
      <c r="IT80" s="27"/>
      <c r="IU80" s="27"/>
      <c r="IV80" s="27"/>
    </row>
    <row r="81" spans="1:256" ht="10.5">
      <c r="A81" s="10">
        <v>65</v>
      </c>
      <c r="B81" s="17" t="str">
        <f t="shared" si="24"/>
        <v>Chuquicamata</v>
      </c>
      <c r="C81" s="28">
        <f aca="true" t="shared" si="28" ref="C81:S81">C19+C50</f>
        <v>3846</v>
      </c>
      <c r="D81" s="28">
        <f t="shared" si="28"/>
        <v>1872</v>
      </c>
      <c r="E81" s="28">
        <f t="shared" si="28"/>
        <v>1510</v>
      </c>
      <c r="F81" s="28">
        <f t="shared" si="28"/>
        <v>481</v>
      </c>
      <c r="G81" s="28">
        <f t="shared" si="28"/>
        <v>588</v>
      </c>
      <c r="H81" s="28">
        <f t="shared" si="28"/>
        <v>825</v>
      </c>
      <c r="I81" s="28">
        <f t="shared" si="28"/>
        <v>906</v>
      </c>
      <c r="J81" s="28">
        <f t="shared" si="28"/>
        <v>1461</v>
      </c>
      <c r="K81" s="28">
        <f t="shared" si="28"/>
        <v>1593</v>
      </c>
      <c r="L81" s="28">
        <f t="shared" si="28"/>
        <v>1527</v>
      </c>
      <c r="M81" s="28">
        <f t="shared" si="28"/>
        <v>1358</v>
      </c>
      <c r="N81" s="28">
        <f t="shared" si="28"/>
        <v>842</v>
      </c>
      <c r="O81" s="28">
        <f t="shared" si="28"/>
        <v>293</v>
      </c>
      <c r="P81" s="28">
        <f t="shared" si="28"/>
        <v>82</v>
      </c>
      <c r="Q81" s="28">
        <f t="shared" si="28"/>
        <v>42</v>
      </c>
      <c r="R81" s="28">
        <f t="shared" si="28"/>
        <v>34</v>
      </c>
      <c r="S81" s="28">
        <f t="shared" si="28"/>
        <v>0</v>
      </c>
      <c r="T81" s="28">
        <f t="shared" si="26"/>
        <v>17260</v>
      </c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/>
      <c r="IJ81" s="27"/>
      <c r="IK81" s="27"/>
      <c r="IL81" s="27"/>
      <c r="IM81" s="27"/>
      <c r="IN81" s="27"/>
      <c r="IO81" s="27"/>
      <c r="IP81" s="27"/>
      <c r="IQ81" s="27"/>
      <c r="IR81" s="27"/>
      <c r="IS81" s="27"/>
      <c r="IT81" s="27"/>
      <c r="IU81" s="27"/>
      <c r="IV81" s="27"/>
    </row>
    <row r="82" spans="1:256" ht="10.5">
      <c r="A82" s="10">
        <v>68</v>
      </c>
      <c r="B82" s="17" t="str">
        <f t="shared" si="24"/>
        <v>Río Blanco</v>
      </c>
      <c r="C82" s="28">
        <f aca="true" t="shared" si="29" ref="C82:S82">C20+C51</f>
        <v>782</v>
      </c>
      <c r="D82" s="28">
        <f t="shared" si="29"/>
        <v>321</v>
      </c>
      <c r="E82" s="28">
        <f t="shared" si="29"/>
        <v>319</v>
      </c>
      <c r="F82" s="28">
        <f t="shared" si="29"/>
        <v>86</v>
      </c>
      <c r="G82" s="28">
        <f t="shared" si="29"/>
        <v>137</v>
      </c>
      <c r="H82" s="28">
        <f t="shared" si="29"/>
        <v>265</v>
      </c>
      <c r="I82" s="28">
        <f t="shared" si="29"/>
        <v>232</v>
      </c>
      <c r="J82" s="28">
        <f t="shared" si="29"/>
        <v>236</v>
      </c>
      <c r="K82" s="28">
        <f t="shared" si="29"/>
        <v>185</v>
      </c>
      <c r="L82" s="28">
        <f t="shared" si="29"/>
        <v>207</v>
      </c>
      <c r="M82" s="28">
        <f t="shared" si="29"/>
        <v>224</v>
      </c>
      <c r="N82" s="28">
        <f t="shared" si="29"/>
        <v>167</v>
      </c>
      <c r="O82" s="28">
        <f t="shared" si="29"/>
        <v>56</v>
      </c>
      <c r="P82" s="28">
        <f t="shared" si="29"/>
        <v>19</v>
      </c>
      <c r="Q82" s="28">
        <f t="shared" si="29"/>
        <v>9</v>
      </c>
      <c r="R82" s="28">
        <f t="shared" si="29"/>
        <v>4</v>
      </c>
      <c r="S82" s="28">
        <f t="shared" si="29"/>
        <v>0</v>
      </c>
      <c r="T82" s="28">
        <f t="shared" si="26"/>
        <v>3249</v>
      </c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27"/>
      <c r="IV82" s="27"/>
    </row>
    <row r="83" spans="1:256" ht="10.5">
      <c r="A83" s="10">
        <v>76</v>
      </c>
      <c r="B83" s="17" t="str">
        <f t="shared" si="24"/>
        <v>Isapre Fundación</v>
      </c>
      <c r="C83" s="28">
        <f aca="true" t="shared" si="30" ref="C83:S83">C21+C52</f>
        <v>2609</v>
      </c>
      <c r="D83" s="28">
        <f t="shared" si="30"/>
        <v>982</v>
      </c>
      <c r="E83" s="28">
        <f t="shared" si="30"/>
        <v>898</v>
      </c>
      <c r="F83" s="28">
        <f t="shared" si="30"/>
        <v>517</v>
      </c>
      <c r="G83" s="28">
        <f t="shared" si="30"/>
        <v>688</v>
      </c>
      <c r="H83" s="28">
        <f t="shared" si="30"/>
        <v>565</v>
      </c>
      <c r="I83" s="28">
        <f t="shared" si="30"/>
        <v>685</v>
      </c>
      <c r="J83" s="28">
        <f t="shared" si="30"/>
        <v>656</v>
      </c>
      <c r="K83" s="28">
        <f t="shared" si="30"/>
        <v>589</v>
      </c>
      <c r="L83" s="28">
        <f t="shared" si="30"/>
        <v>537</v>
      </c>
      <c r="M83" s="28">
        <f t="shared" si="30"/>
        <v>784</v>
      </c>
      <c r="N83" s="28">
        <f t="shared" si="30"/>
        <v>1048</v>
      </c>
      <c r="O83" s="28">
        <f t="shared" si="30"/>
        <v>571</v>
      </c>
      <c r="P83" s="28">
        <f t="shared" si="30"/>
        <v>364</v>
      </c>
      <c r="Q83" s="28">
        <f t="shared" si="30"/>
        <v>358</v>
      </c>
      <c r="R83" s="28">
        <f t="shared" si="30"/>
        <v>405</v>
      </c>
      <c r="S83" s="28">
        <f t="shared" si="30"/>
        <v>0</v>
      </c>
      <c r="T83" s="28">
        <f t="shared" si="26"/>
        <v>12256</v>
      </c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27"/>
      <c r="IV83" s="27"/>
    </row>
    <row r="84" spans="1:256" ht="10.5">
      <c r="A84" s="10">
        <v>94</v>
      </c>
      <c r="B84" s="17" t="str">
        <f t="shared" si="24"/>
        <v>Cruz del Norte</v>
      </c>
      <c r="C84" s="28">
        <f aca="true" t="shared" si="31" ref="C84:S84">C22+C53</f>
        <v>473</v>
      </c>
      <c r="D84" s="28">
        <f t="shared" si="31"/>
        <v>185</v>
      </c>
      <c r="E84" s="28">
        <f t="shared" si="31"/>
        <v>73</v>
      </c>
      <c r="F84" s="28">
        <f t="shared" si="31"/>
        <v>76</v>
      </c>
      <c r="G84" s="28">
        <f t="shared" si="31"/>
        <v>92</v>
      </c>
      <c r="H84" s="28">
        <f t="shared" si="31"/>
        <v>126</v>
      </c>
      <c r="I84" s="28">
        <f t="shared" si="31"/>
        <v>140</v>
      </c>
      <c r="J84" s="28">
        <f t="shared" si="31"/>
        <v>184</v>
      </c>
      <c r="K84" s="28">
        <f t="shared" si="31"/>
        <v>192</v>
      </c>
      <c r="L84" s="28">
        <f t="shared" si="31"/>
        <v>173</v>
      </c>
      <c r="M84" s="28">
        <f t="shared" si="31"/>
        <v>84</v>
      </c>
      <c r="N84" s="28">
        <f t="shared" si="31"/>
        <v>17</v>
      </c>
      <c r="O84" s="28">
        <f t="shared" si="31"/>
        <v>7</v>
      </c>
      <c r="P84" s="28">
        <f t="shared" si="31"/>
        <v>6</v>
      </c>
      <c r="Q84" s="28">
        <f t="shared" si="31"/>
        <v>2</v>
      </c>
      <c r="R84" s="28">
        <f t="shared" si="31"/>
        <v>1</v>
      </c>
      <c r="S84" s="28">
        <f t="shared" si="31"/>
        <v>0</v>
      </c>
      <c r="T84" s="28">
        <f t="shared" si="26"/>
        <v>1831</v>
      </c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27"/>
      <c r="IJ84" s="27"/>
      <c r="IK84" s="27"/>
      <c r="IL84" s="27"/>
      <c r="IM84" s="27"/>
      <c r="IN84" s="27"/>
      <c r="IO84" s="27"/>
      <c r="IP84" s="27"/>
      <c r="IQ84" s="27"/>
      <c r="IR84" s="27"/>
      <c r="IS84" s="27"/>
      <c r="IT84" s="27"/>
      <c r="IU84" s="27"/>
      <c r="IV84" s="27"/>
    </row>
    <row r="85" spans="1:256" ht="10.5">
      <c r="A85" s="10"/>
      <c r="B85" s="10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27"/>
      <c r="IJ85" s="27"/>
      <c r="IK85" s="27"/>
      <c r="IL85" s="27"/>
      <c r="IM85" s="27"/>
      <c r="IN85" s="27"/>
      <c r="IO85" s="27"/>
      <c r="IP85" s="27"/>
      <c r="IQ85" s="27"/>
      <c r="IR85" s="27"/>
      <c r="IS85" s="27"/>
      <c r="IT85" s="27"/>
      <c r="IU85" s="27"/>
      <c r="IV85" s="27"/>
    </row>
    <row r="86" spans="1:256" ht="10.5">
      <c r="A86" s="106"/>
      <c r="B86" s="106" t="s">
        <v>49</v>
      </c>
      <c r="C86" s="126">
        <f aca="true" t="shared" si="32" ref="C86:T86">SUM(C79:C84)</f>
        <v>10748</v>
      </c>
      <c r="D86" s="126">
        <f>SUM(D79:D84)</f>
        <v>4639</v>
      </c>
      <c r="E86" s="126">
        <f t="shared" si="32"/>
        <v>4001</v>
      </c>
      <c r="F86" s="126">
        <f t="shared" si="32"/>
        <v>1517</v>
      </c>
      <c r="G86" s="126">
        <f t="shared" si="32"/>
        <v>2256</v>
      </c>
      <c r="H86" s="126">
        <f t="shared" si="32"/>
        <v>2743</v>
      </c>
      <c r="I86" s="126">
        <f t="shared" si="32"/>
        <v>2692</v>
      </c>
      <c r="J86" s="126">
        <f t="shared" si="32"/>
        <v>3446</v>
      </c>
      <c r="K86" s="126">
        <f t="shared" si="32"/>
        <v>3568</v>
      </c>
      <c r="L86" s="126">
        <f t="shared" si="32"/>
        <v>3981</v>
      </c>
      <c r="M86" s="126">
        <f t="shared" si="32"/>
        <v>4338</v>
      </c>
      <c r="N86" s="126">
        <f t="shared" si="32"/>
        <v>3554</v>
      </c>
      <c r="O86" s="126">
        <f t="shared" si="32"/>
        <v>1767</v>
      </c>
      <c r="P86" s="126">
        <f t="shared" si="32"/>
        <v>821</v>
      </c>
      <c r="Q86" s="126">
        <f t="shared" si="32"/>
        <v>551</v>
      </c>
      <c r="R86" s="126">
        <f t="shared" si="32"/>
        <v>487</v>
      </c>
      <c r="S86" s="126">
        <f t="shared" si="32"/>
        <v>0</v>
      </c>
      <c r="T86" s="126">
        <f t="shared" si="32"/>
        <v>51109</v>
      </c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27"/>
      <c r="IJ86" s="27"/>
      <c r="IK86" s="27"/>
      <c r="IL86" s="27"/>
      <c r="IM86" s="27"/>
      <c r="IN86" s="27"/>
      <c r="IO86" s="27"/>
      <c r="IP86" s="27"/>
      <c r="IQ86" s="27"/>
      <c r="IR86" s="27"/>
      <c r="IS86" s="27"/>
      <c r="IT86" s="27"/>
      <c r="IU86" s="27"/>
      <c r="IV86" s="27"/>
    </row>
    <row r="87" spans="1:256" ht="10.5">
      <c r="A87" s="10"/>
      <c r="B87" s="10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  <c r="IF87" s="27"/>
      <c r="IG87" s="27"/>
      <c r="IH87" s="27"/>
      <c r="II87" s="27"/>
      <c r="IJ87" s="27"/>
      <c r="IK87" s="27"/>
      <c r="IL87" s="27"/>
      <c r="IM87" s="27"/>
      <c r="IN87" s="27"/>
      <c r="IO87" s="27"/>
      <c r="IP87" s="27"/>
      <c r="IQ87" s="27"/>
      <c r="IR87" s="27"/>
      <c r="IS87" s="27"/>
      <c r="IT87" s="27"/>
      <c r="IU87" s="27"/>
      <c r="IV87" s="27"/>
    </row>
    <row r="88" spans="1:256" ht="10.5">
      <c r="A88" s="128"/>
      <c r="B88" s="128" t="s">
        <v>50</v>
      </c>
      <c r="C88" s="126">
        <f aca="true" t="shared" si="33" ref="C88:T88">C77+C86</f>
        <v>340507</v>
      </c>
      <c r="D88" s="126">
        <f>D77+D86</f>
        <v>119101</v>
      </c>
      <c r="E88" s="126">
        <f t="shared" si="33"/>
        <v>155679</v>
      </c>
      <c r="F88" s="126">
        <f t="shared" si="33"/>
        <v>171691</v>
      </c>
      <c r="G88" s="126">
        <f t="shared" si="33"/>
        <v>173110</v>
      </c>
      <c r="H88" s="126">
        <f t="shared" si="33"/>
        <v>155752</v>
      </c>
      <c r="I88" s="126">
        <f t="shared" si="33"/>
        <v>132530</v>
      </c>
      <c r="J88" s="126">
        <f t="shared" si="33"/>
        <v>114932</v>
      </c>
      <c r="K88" s="126">
        <f t="shared" si="33"/>
        <v>94904</v>
      </c>
      <c r="L88" s="126">
        <f t="shared" si="33"/>
        <v>71622</v>
      </c>
      <c r="M88" s="126">
        <f t="shared" si="33"/>
        <v>50508</v>
      </c>
      <c r="N88" s="126">
        <f t="shared" si="33"/>
        <v>30500</v>
      </c>
      <c r="O88" s="126">
        <f t="shared" si="33"/>
        <v>15899</v>
      </c>
      <c r="P88" s="126">
        <f t="shared" si="33"/>
        <v>9034</v>
      </c>
      <c r="Q88" s="126">
        <f t="shared" si="33"/>
        <v>5644</v>
      </c>
      <c r="R88" s="126">
        <f t="shared" si="33"/>
        <v>3322</v>
      </c>
      <c r="S88" s="126">
        <f t="shared" si="33"/>
        <v>0</v>
      </c>
      <c r="T88" s="126">
        <f t="shared" si="33"/>
        <v>1644735</v>
      </c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</row>
    <row r="89" spans="1:256" ht="10.5">
      <c r="A89" s="10"/>
      <c r="B89" s="10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  <c r="IF89" s="27"/>
      <c r="IG89" s="27"/>
      <c r="IH89" s="27"/>
      <c r="II89" s="27"/>
      <c r="IJ89" s="27"/>
      <c r="IK89" s="27"/>
      <c r="IL89" s="27"/>
      <c r="IM89" s="27"/>
      <c r="IN89" s="27"/>
      <c r="IO89" s="27"/>
      <c r="IP89" s="27"/>
      <c r="IQ89" s="27"/>
      <c r="IR89" s="27"/>
      <c r="IS89" s="27"/>
      <c r="IT89" s="27"/>
      <c r="IU89" s="27"/>
      <c r="IV89" s="27"/>
    </row>
    <row r="90" spans="1:256" ht="11.25" thickBot="1">
      <c r="A90" s="135"/>
      <c r="B90" s="135" t="s">
        <v>51</v>
      </c>
      <c r="C90" s="137">
        <f aca="true" t="shared" si="34" ref="C90:S90">(C88/$T88)</f>
        <v>0.20702848787190642</v>
      </c>
      <c r="D90" s="137">
        <f>(D88/$T88)</f>
        <v>0.0724134891031078</v>
      </c>
      <c r="E90" s="137">
        <f t="shared" si="34"/>
        <v>0.09465293801129057</v>
      </c>
      <c r="F90" s="137">
        <f t="shared" si="34"/>
        <v>0.10438824491483431</v>
      </c>
      <c r="G90" s="137">
        <f t="shared" si="34"/>
        <v>0.10525099788111762</v>
      </c>
      <c r="H90" s="137">
        <f t="shared" si="34"/>
        <v>0.0946973220610007</v>
      </c>
      <c r="I90" s="137">
        <f t="shared" si="34"/>
        <v>0.08057833024772988</v>
      </c>
      <c r="J90" s="137">
        <f t="shared" si="34"/>
        <v>0.06987873426418238</v>
      </c>
      <c r="K90" s="137">
        <f t="shared" si="34"/>
        <v>0.057701696625900224</v>
      </c>
      <c r="L90" s="137">
        <f t="shared" si="34"/>
        <v>0.043546224771771745</v>
      </c>
      <c r="M90" s="137">
        <f t="shared" si="34"/>
        <v>0.030708898393966202</v>
      </c>
      <c r="N90" s="137">
        <f t="shared" si="34"/>
        <v>0.01854402076930326</v>
      </c>
      <c r="O90" s="137">
        <f t="shared" si="34"/>
        <v>0.009666602826595165</v>
      </c>
      <c r="P90" s="137">
        <f t="shared" si="34"/>
        <v>0.00549267815179953</v>
      </c>
      <c r="Q90" s="137">
        <f t="shared" si="34"/>
        <v>0.0034315558433425444</v>
      </c>
      <c r="R90" s="137">
        <f t="shared" si="34"/>
        <v>0.0020197782621516535</v>
      </c>
      <c r="S90" s="137">
        <f t="shared" si="34"/>
        <v>0</v>
      </c>
      <c r="T90" s="137">
        <f>SUM(C90:R90)</f>
        <v>0.9999999999999998</v>
      </c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  <c r="IM90" s="27"/>
      <c r="IN90" s="27"/>
      <c r="IO90" s="27"/>
      <c r="IP90" s="27"/>
      <c r="IQ90" s="27"/>
      <c r="IR90" s="27"/>
      <c r="IS90" s="27"/>
      <c r="IT90" s="27"/>
      <c r="IU90" s="27"/>
      <c r="IV90" s="27"/>
    </row>
    <row r="91" spans="2:256" ht="10.5">
      <c r="B91" s="17" t="str">
        <f>+B29</f>
        <v>Fuente: Superintendencia de Salud, Archivo Maestro de Beneficiarios.</v>
      </c>
      <c r="C91" s="10"/>
      <c r="D91" s="10"/>
      <c r="E91" s="10"/>
      <c r="F91" s="10"/>
      <c r="G91" s="10"/>
      <c r="H91" s="10"/>
      <c r="I91" s="10"/>
      <c r="J91" s="10"/>
      <c r="K91" s="10"/>
      <c r="L91" s="17" t="s">
        <v>1</v>
      </c>
      <c r="M91" s="17" t="s">
        <v>1</v>
      </c>
      <c r="N91" s="17" t="s">
        <v>1</v>
      </c>
      <c r="O91" s="17" t="s">
        <v>1</v>
      </c>
      <c r="P91" s="10"/>
      <c r="Q91" s="10"/>
      <c r="R91" s="17" t="s">
        <v>1</v>
      </c>
      <c r="S91" s="17"/>
      <c r="T91" s="17" t="s">
        <v>1</v>
      </c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  <c r="IM91" s="27"/>
      <c r="IN91" s="27"/>
      <c r="IO91" s="27"/>
      <c r="IP91" s="27"/>
      <c r="IQ91" s="27"/>
      <c r="IR91" s="27"/>
      <c r="IS91" s="27"/>
      <c r="IT91" s="27"/>
      <c r="IU91" s="27"/>
      <c r="IV91" s="27"/>
    </row>
    <row r="92" spans="2:256" ht="10.5">
      <c r="B92" s="17" t="str">
        <f>+B30</f>
        <v>(*) Son aquellos datos que no presentan información en el campo edad.</v>
      </c>
      <c r="C92" s="10"/>
      <c r="D92" s="10"/>
      <c r="E92" s="10"/>
      <c r="F92" s="10"/>
      <c r="G92" s="10"/>
      <c r="H92" s="10"/>
      <c r="I92" s="10"/>
      <c r="J92" s="10"/>
      <c r="K92" s="10"/>
      <c r="L92" s="17" t="s">
        <v>1</v>
      </c>
      <c r="M92" s="17" t="s">
        <v>1</v>
      </c>
      <c r="N92" s="17" t="s">
        <v>1</v>
      </c>
      <c r="O92" s="17" t="s">
        <v>1</v>
      </c>
      <c r="P92" s="10"/>
      <c r="Q92" s="10"/>
      <c r="R92" s="17" t="s">
        <v>1</v>
      </c>
      <c r="S92" s="17"/>
      <c r="T92" s="17" t="s">
        <v>1</v>
      </c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27"/>
      <c r="IJ92" s="27"/>
      <c r="IK92" s="27"/>
      <c r="IL92" s="27"/>
      <c r="IM92" s="27"/>
      <c r="IN92" s="27"/>
      <c r="IO92" s="27"/>
      <c r="IP92" s="27"/>
      <c r="IQ92" s="27"/>
      <c r="IR92" s="27"/>
      <c r="IS92" s="27"/>
      <c r="IT92" s="27"/>
      <c r="IU92" s="27"/>
      <c r="IV92" s="27"/>
    </row>
    <row r="93" spans="2:256" ht="10.5">
      <c r="B93" s="17"/>
      <c r="C93" s="10"/>
      <c r="D93" s="10"/>
      <c r="E93" s="10"/>
      <c r="F93" s="10"/>
      <c r="G93" s="10"/>
      <c r="H93" s="10"/>
      <c r="I93" s="10"/>
      <c r="J93" s="10"/>
      <c r="K93" s="10"/>
      <c r="L93" s="17"/>
      <c r="M93" s="17"/>
      <c r="N93" s="17"/>
      <c r="O93" s="17"/>
      <c r="P93" s="10"/>
      <c r="Q93" s="10"/>
      <c r="R93" s="17"/>
      <c r="S93" s="17"/>
      <c r="T93" s="1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  <c r="II93" s="27"/>
      <c r="IJ93" s="27"/>
      <c r="IK93" s="27"/>
      <c r="IL93" s="27"/>
      <c r="IM93" s="27"/>
      <c r="IN93" s="27"/>
      <c r="IO93" s="27"/>
      <c r="IP93" s="27"/>
      <c r="IQ93" s="27"/>
      <c r="IR93" s="27"/>
      <c r="IS93" s="27"/>
      <c r="IT93" s="27"/>
      <c r="IU93" s="27"/>
      <c r="IV93" s="27"/>
    </row>
    <row r="94" spans="1:20" ht="14.25">
      <c r="A94" s="175" t="s">
        <v>224</v>
      </c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</row>
    <row r="95" ht="10.5"/>
    <row r="96" ht="10.5"/>
    <row r="97" ht="10.5"/>
    <row r="98" ht="10.5"/>
    <row r="99" ht="10.5"/>
    <row r="100" ht="10.5"/>
    <row r="101" ht="10.5"/>
    <row r="102" ht="10.5"/>
    <row r="103" ht="10.5"/>
    <row r="104" ht="10.5"/>
    <row r="105" ht="10.5"/>
    <row r="106" ht="10.5"/>
    <row r="107" ht="10.5"/>
    <row r="108" ht="10.5"/>
    <row r="109" ht="10.5"/>
    <row r="110" ht="10.5"/>
  </sheetData>
  <sheetProtection/>
  <mergeCells count="13">
    <mergeCell ref="A63:T63"/>
    <mergeCell ref="B64:T64"/>
    <mergeCell ref="B65:T65"/>
    <mergeCell ref="A94:T94"/>
    <mergeCell ref="C67:R67"/>
    <mergeCell ref="C36:R36"/>
    <mergeCell ref="B34:T34"/>
    <mergeCell ref="A1:T1"/>
    <mergeCell ref="A32:T32"/>
    <mergeCell ref="B2:T2"/>
    <mergeCell ref="B3:T3"/>
    <mergeCell ref="C5:R5"/>
    <mergeCell ref="B33:T33"/>
  </mergeCells>
  <hyperlinks>
    <hyperlink ref="A1" location="Indice!A1" display="Volver"/>
    <hyperlink ref="A32" location="Indice!A1" display="Volver"/>
    <hyperlink ref="A63" location="Indice!A1" display="Volver"/>
    <hyperlink ref="A94" location="Indice!A1" display="Volver"/>
  </hyperlink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jneira</dc:creator>
  <cp:keywords/>
  <dc:description/>
  <cp:lastModifiedBy>Jorge Neira</cp:lastModifiedBy>
  <cp:lastPrinted>2012-04-04T15:08:04Z</cp:lastPrinted>
  <dcterms:created xsi:type="dcterms:W3CDTF">2001-09-05T03:59:06Z</dcterms:created>
  <dcterms:modified xsi:type="dcterms:W3CDTF">2013-07-26T21:51:12Z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